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9" i="1" l="1"/>
  <c r="J468" i="1"/>
  <c r="H204" i="1" l="1"/>
  <c r="H240" i="1"/>
  <c r="H531" i="1"/>
  <c r="H526" i="1"/>
  <c r="K240" i="1" l="1"/>
  <c r="H233" i="1"/>
  <c r="G204" i="1"/>
  <c r="H202" i="1"/>
  <c r="F5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98" i="1"/>
  <c r="G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L570" i="1"/>
  <c r="I571" i="1"/>
  <c r="I545" i="1"/>
  <c r="J636" i="1"/>
  <c r="G36" i="2"/>
  <c r="L565" i="1"/>
  <c r="G545" i="1"/>
  <c r="H545" i="1"/>
  <c r="K551" i="1"/>
  <c r="C22" i="13"/>
  <c r="C138" i="2"/>
  <c r="C16" i="13"/>
  <c r="H33" i="13"/>
  <c r="J655" i="1" l="1"/>
  <c r="G645" i="1"/>
  <c r="J645" i="1"/>
  <c r="K549" i="1"/>
  <c r="K552" i="1"/>
  <c r="L529" i="1"/>
  <c r="L545" i="1" s="1"/>
  <c r="J640" i="1"/>
  <c r="I446" i="1"/>
  <c r="G642" i="1" s="1"/>
  <c r="J642" i="1" s="1"/>
  <c r="C21" i="10"/>
  <c r="H257" i="1"/>
  <c r="H271" i="1" s="1"/>
  <c r="C17" i="10"/>
  <c r="H660" i="1"/>
  <c r="H664" i="1" s="1"/>
  <c r="H667" i="1" s="1"/>
  <c r="J647" i="1"/>
  <c r="C128" i="2"/>
  <c r="F662" i="1"/>
  <c r="I662" i="1" s="1"/>
  <c r="E8" i="13"/>
  <c r="C8" i="13" s="1"/>
  <c r="L211" i="1"/>
  <c r="F660" i="1" s="1"/>
  <c r="D5" i="13"/>
  <c r="C5" i="13" s="1"/>
  <c r="C115" i="2"/>
  <c r="C81" i="2"/>
  <c r="C63" i="2"/>
  <c r="C104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G104" i="2" l="1"/>
  <c r="H646" i="1"/>
  <c r="H672" i="1"/>
  <c r="C6" i="10" s="1"/>
  <c r="C28" i="10"/>
  <c r="D16" i="10" s="1"/>
  <c r="E33" i="13"/>
  <c r="D35" i="13" s="1"/>
  <c r="F664" i="1"/>
  <c r="F672" i="1" s="1"/>
  <c r="C4" i="10" s="1"/>
  <c r="I660" i="1"/>
  <c r="I664" i="1" s="1"/>
  <c r="I672" i="1" s="1"/>
  <c r="C7" i="10" s="1"/>
  <c r="C145" i="2"/>
  <c r="L257" i="1"/>
  <c r="L271" i="1" s="1"/>
  <c r="G632" i="1" s="1"/>
  <c r="J632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1" i="10" l="1"/>
  <c r="D20" i="10"/>
  <c r="D25" i="10"/>
  <c r="D22" i="10"/>
  <c r="D13" i="10"/>
  <c r="D15" i="10"/>
  <c r="D19" i="10"/>
  <c r="D27" i="10"/>
  <c r="D17" i="10"/>
  <c r="D24" i="10"/>
  <c r="D10" i="10"/>
  <c r="C30" i="10"/>
  <c r="D23" i="10"/>
  <c r="D21" i="10"/>
  <c r="D18" i="10"/>
  <c r="D12" i="10"/>
  <c r="D26" i="10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<sst xmlns="http://schemas.openxmlformats.org/spreadsheetml/2006/main" count="3954" uniqueCount="912">
  <si>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</si>
  <si>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</si>
  <si>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</si>
  <si>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</si>
  <si>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</si>
  <si>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</si>
  <si>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</si>
  <si>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</si>
  <si>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</si>
  <si>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</si>
  <si>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</si>
  <si>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</si>
  <si>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</si>
  <si>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</si>
  <si>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</si>
  <si>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</si>
  <si>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</si>
  <si>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</si>
  <si>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</si>
  <si>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</si>
  <si>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</si>
  <si>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</si>
  <si>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</si>
  <si>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</si>
  <si>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</si>
  <si>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</si>
  <si>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</si>
  <si>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</si>
  <si>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</si>
  <si>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</si>
  <si>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</si>
  <si>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</si>
  <si>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</si>
  <si>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</si>
  <si>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</si>
  <si>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</si>
  <si>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</si>
  <si>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</si>
  <si>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</si>
  <si>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</si>
  <si>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</si>
  <si>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</si>
  <si>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</si>
  <si>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</si>
  <si>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</si>
  <si>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</si>
  <si>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</si>
  <si>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</si>
  <si>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</si>
  <si>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</si>
  <si>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</si>
  <si>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</si>
  <si>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</si>
  <si>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</si>
  <si>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</si>
  <si>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</si>
  <si>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</si>
  <si>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</si>
  <si>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</si>
  <si>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</si>
  <si>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</si>
  <si>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</si>
  <si>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</si>
  <si>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</si>
  <si>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</si>
  <si>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</si>
  <si>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</si>
  <si>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</si>
  <si>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</si>
  <si>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</si>
  <si>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</si>
  <si>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</si>
  <si>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</si>
  <si>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</si>
  <si>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</si>
  <si>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</si>
  <si>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</si>
  <si>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</si>
  <si>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</si>
  <si>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</si>
  <si>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</si>
  <si>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</si>
  <si>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</si>
  <si>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</si>
  <si>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</si>
  <si>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</si>
  <si>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</si>
  <si>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</si>
  <si>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</si>
  <si>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</si>
  <si>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</si>
  <si>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</si>
  <si>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</si>
  <si>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</si>
  <si>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</si>
  <si>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</si>
  <si>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</si>
  <si>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</si>
  <si>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</si>
  <si>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</si>
  <si>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</si>
  <si>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</si>
  <si>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</si>
  <si>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</si>
  <si>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</si>
  <si>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</si>
  <si>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</si>
  <si>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</si>
  <si>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</si>
  <si>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</si>
  <si>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</si>
  <si>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</si>
  <si>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</si>
  <si>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</si>
  <si>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</si>
  <si>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</si>
  <si>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</si>
  <si>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</si>
  <si>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</si>
  <si>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</si>
  <si>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</si>
  <si>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</si>
  <si>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</si>
  <si>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</si>
  <si>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</si>
  <si>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</si>
  <si>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</si>
  <si>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</si>
  <si>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</si>
  <si>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</si>
  <si>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</si>
  <si>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</si>
  <si>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</si>
  <si>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</si>
  <si>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</si>
  <si>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</si>
  <si>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</si>
  <si>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</si>
  <si>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</si>
  <si>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</si>
  <si>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</si>
  <si>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</si>
  <si>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</si>
  <si>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</si>
  <si>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</si>
  <si>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</si>
  <si>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</si>
  <si>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</si>
  <si>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</si>
  <si>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</si>
  <si>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</si>
  <si>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</si>
  <si>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</si>
  <si>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</si>
  <si>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</si>
  <si>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</si>
  <si>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</si>
  <si>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</si>
  <si>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</si>
  <si>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</si>
  <si>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</si>
  <si>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</si>
  <si>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</si>
  <si>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</si>
  <si>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</si>
  <si>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</si>
  <si>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</si>
  <si>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</si>
  <si>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</si>
  <si>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</si>
  <si>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</si>
  <si>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</si>
  <si>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</si>
  <si>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</si>
  <si>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</si>
  <si>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</si>
  <si>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</si>
  <si>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</si>
  <si>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</si>
  <si>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</si>
  <si>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</si>
  <si>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</si>
  <si>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</si>
  <si>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</si>
  <si>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</si>
  <si>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</si>
  <si>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</si>
  <si>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</si>
  <si>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</si>
  <si>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</si>
  <si>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</si>
  <si>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</si>
  <si>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</si>
  <si>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</si>
  <si>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</si>
  <si>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</si>
  <si>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</si>
  <si>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</si>
  <si>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</si>
  <si>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</si>
  <si>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</si>
  <si>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</si>
  <si>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</si>
  <si>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</si>
  <si>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</si>
  <si>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</si>
  <si>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</si>
  <si>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</si>
  <si>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</si>
  <si>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</si>
  <si>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</si>
  <si>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</si>
  <si>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</si>
  <si>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</si>
  <si>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</si>
  <si>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</si>
  <si>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</si>
  <si>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</si>
  <si>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</si>
  <si>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</si>
  <si>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</si>
  <si>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</si>
  <si>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</si>
  <si>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</si>
  <si>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</si>
  <si>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</si>
  <si>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</si>
  <si>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</si>
  <si>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</si>
  <si>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</si>
  <si>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</si>
  <si>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</si>
  <si>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</si>
  <si>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</si>
  <si>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</si>
  <si>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</si>
  <si>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</si>
  <si>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</si>
  <si>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</si>
  <si>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</si>
  <si>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</si>
  <si>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</si>
  <si>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</si>
  <si>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</si>
  <si>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</si>
  <si>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</si>
  <si>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</si>
  <si>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</si>
  <si>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</si>
  <si>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</si>
  <si>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</si>
  <si>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</si>
  <si>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</si>
  <si>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</si>
  <si>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</si>
  <si>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</si>
  <si>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</si>
  <si>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</si>
  <si>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</si>
  <si>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</si>
  <si>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</si>
  <si>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</si>
  <si>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</si>
  <si>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</si>
  <si>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</si>
  <si>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</si>
  <si>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</si>
  <si>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</si>
  <si>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</si>
  <si>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</si>
  <si>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</si>
  <si>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</si>
  <si>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</si>
  <si>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</si>
  <si>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</si>
  <si>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</si>
  <si>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</si>
  <si>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</si>
  <si>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</si>
  <si>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</si>
  <si>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</si>
  <si>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</si>
  <si>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</si>
  <si>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</si>
  <si>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</si>
  <si>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</si>
  <si>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</si>
  <si>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</si>
  <si>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</si>
  <si>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</si>
  <si>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</si>
  <si>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</si>
  <si>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</si>
  <si>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</si>
  <si>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</si>
  <si>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</si>
  <si>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</si>
  <si>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</si>
  <si>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</si>
  <si>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</si>
  <si>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</si>
  <si>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</si>
  <si>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</si>
  <si>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</si>
  <si>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</si>
  <si>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</si>
  <si>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</si>
  <si>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</si>
  <si>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</si>
  <si>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</si>
  <si>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</si>
  <si>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</si>
  <si>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</si>
  <si>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</si>
  <si>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</si>
  <si>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</si>
  <si>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</si>
  <si>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</si>
  <si>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</si>
  <si>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</si>
  <si>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</si>
  <si>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</si>
  <si>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</si>
  <si>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</si>
  <si>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</si>
  <si>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</si>
  <si>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</si>
  <si>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</si>
  <si>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</si>
  <si>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</si>
  <si>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</si>
  <si>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</si>
  <si>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</si>
  <si>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</si>
  <si>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</si>
  <si>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</si>
  <si>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</si>
  <si>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</si>
  <si>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</si>
  <si>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</si>
  <si>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</si>
  <si>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</si>
  <si>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</si>
  <si>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</si>
  <si>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</si>
  <si>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</si>
  <si>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</si>
  <si>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</si>
  <si>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</si>
  <si>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</si>
  <si>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</si>
  <si>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</si>
  <si>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</si>
  <si>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</si>
  <si>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</si>
  <si>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</si>
  <si>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</si>
  <si>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</si>
  <si>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</si>
  <si>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</si>
  <si>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</si>
  <si>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</si>
  <si>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</si>
  <si>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</si>
  <si>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</si>
  <si>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</si>
  <si>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</si>
  <si>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</si>
  <si>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</si>
  <si>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</si>
  <si>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</si>
  <si>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</si>
  <si>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</si>
  <si>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</si>
  <si>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</si>
  <si>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</si>
  <si>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</si>
  <si>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</si>
  <si>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</si>
  <si>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</si>
  <si>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</si>
  <si>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</si>
  <si>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</si>
  <si>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</si>
  <si>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</si>
  <si>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</si>
  <si>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</si>
  <si>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</si>
  <si>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</si>
  <si>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</si>
  <si>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</si>
  <si>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</si>
  <si>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</si>
  <si>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</si>
  <si>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</si>
  <si>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</si>
  <si>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</si>
  <si>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</si>
  <si>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</si>
  <si>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</si>
  <si>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</si>
  <si>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</si>
  <si>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</si>
  <si>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</si>
  <si>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</si>
  <si>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</si>
  <si>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</si>
  <si>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</si>
  <si>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</si>
  <si>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</si>
  <si>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</si>
  <si>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</si>
  <si>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</si>
  <si>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</si>
  <si>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</si>
  <si>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</si>
  <si>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</si>
  <si>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</si>
  <si>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</si>
  <si>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</si>
  <si>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</si>
  <si>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</si>
  <si>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</si>
  <si>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</si>
  <si>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</si>
  <si>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</si>
  <si>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</si>
  <si>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</si>
  <si>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</si>
  <si>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</si>
  <si>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</si>
  <si>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</si>
  <si>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</si>
  <si>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</si>
  <si>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</si>
  <si>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</si>
  <si>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</si>
  <si>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</si>
  <si>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</si>
  <si>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</si>
  <si>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</si>
  <si>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</si>
  <si>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</si>
  <si>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</si>
  <si>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</si>
  <si>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</si>
  <si>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</si>
  <si>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</si>
  <si>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</si>
  <si>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</si>
  <si>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</si>
  <si>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</si>
  <si>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</si>
  <si>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</si>
  <si>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</si>
  <si>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</si>
  <si>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</si>
  <si>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</si>
  <si>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</si>
  <si>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</si>
  <si>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</si>
  <si>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</si>
  <si>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</si>
  <si>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</si>
  <si>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</si>
  <si>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</si>
  <si>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</si>
  <si>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</si>
  <si>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</si>
  <si>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</si>
  <si>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</si>
  <si>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</si>
  <si>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</si>
  <si>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</si>
  <si>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</si>
  <si>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</si>
  <si>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</si>
  <si>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</si>
  <si>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</si>
  <si>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</si>
  <si>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</si>
  <si>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</si>
  <si>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</si>
  <si>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</si>
  <si>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</si>
  <si>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</si>
  <si>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</si>
  <si>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</si>
  <si>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</si>
  <si>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</si>
  <si>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</si>
  <si>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</si>
  <si>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</si>
  <si>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</si>
  <si>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</si>
  <si>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</si>
  <si>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</si>
  <si>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</si>
  <si>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</si>
  <si>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</si>
  <si>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</si>
  <si>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</si>
  <si>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</si>
  <si>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</si>
  <si>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</si>
  <si>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</si>
  <si>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</si>
  <si>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</si>
  <si>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</si>
  <si>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</si>
  <si>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</si>
  <si>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</si>
  <si>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</si>
  <si>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</si>
  <si>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</si>
  <si>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</si>
  <si>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</si>
  <si>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</si>
  <si>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</si>
  <si>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</si>
  <si>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</si>
  <si>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</si>
  <si>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</si>
  <si>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</si>
  <si>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</si>
  <si>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</si>
  <si>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</si>
  <si>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</si>
  <si>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</si>
  <si>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</si>
  <si>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</si>
  <si>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</si>
  <si>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</si>
  <si>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</si>
  <si>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</si>
  <si>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</si>
  <si>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</si>
  <si>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</si>
  <si>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</si>
  <si>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</si>
  <si>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</si>
  <si>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</si>
  <si>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</si>
  <si>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</si>
  <si>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</si>
  <si>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</si>
  <si>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</si>
  <si>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</si>
  <si>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</si>
  <si>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</si>
  <si>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</si>
  <si>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</si>
  <si>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</si>
  <si>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</si>
  <si>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</si>
  <si>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</si>
  <si>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</si>
  <si>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</si>
  <si>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</si>
  <si>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</si>
  <si>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</si>
  <si>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</si>
  <si>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</si>
  <si>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</si>
  <si>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</si>
  <si>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</si>
  <si>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</si>
  <si>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</si>
  <si>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</si>
  <si>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</si>
  <si>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</si>
  <si>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</si>
  <si>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</si>
  <si>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</si>
  <si>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</si>
  <si>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</si>
  <si>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</si>
  <si>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</si>
  <si>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</si>
  <si>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</si>
  <si>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</si>
  <si>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</si>
  <si>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</si>
  <si>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</si>
  <si>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</si>
  <si>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</si>
  <si>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</si>
  <si>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</si>
  <si>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</si>
  <si>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</si>
  <si>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</si>
  <si>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</si>
  <si>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</si>
  <si>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</si>
  <si>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</si>
  <si>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</si>
  <si>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</si>
  <si>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</si>
  <si>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</si>
  <si>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</si>
  <si>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</si>
  <si>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</si>
  <si>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</si>
  <si>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</si>
  <si>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</si>
  <si>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</si>
  <si>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</si>
  <si>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</si>
  <si>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</si>
  <si>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</si>
  <si>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</si>
  <si>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</si>
  <si>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</si>
  <si>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</si>
  <si>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</si>
  <si>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</si>
  <si>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</si>
  <si>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</si>
  <si>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</si>
  <si>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</si>
  <si>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</si>
  <si>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</si>
  <si>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</si>
  <si>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</si>
  <si>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</si>
  <si>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</si>
  <si>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</si>
  <si>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</si>
  <si>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</si>
  <si>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</si>
  <si>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</si>
  <si>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</si>
  <si>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</si>
  <si>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</si>
  <si>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</si>
  <si>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</si>
  <si>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</si>
  <si>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</si>
  <si>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</si>
  <si>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</si>
  <si>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</si>
  <si>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</si>
  <si>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</si>
  <si>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</si>
  <si>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</si>
  <si>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</si>
  <si>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</si>
  <si>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</si>
  <si>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</si>
  <si>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</si>
  <si>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</si>
  <si>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</si>
  <si>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</si>
  <si>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</si>
  <si>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</si>
  <si>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</si>
  <si>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</si>
  <si>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</si>
  <si>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</si>
  <si>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</si>
  <si>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</si>
  <si>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</si>
  <si>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</si>
  <si>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</si>
  <si>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</si>
  <si>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</si>
  <si>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</si>
  <si>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</si>
  <si>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</si>
  <si>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</si>
  <si>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</si>
  <si>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</si>
  <si>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</si>
  <si>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</si>
  <si>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</si>
  <si>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</si>
  <si>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</si>
  <si>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</si>
  <si>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</si>
  <si>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</si>
  <si>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</si>
  <si>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</si>
  <si>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</si>
  <si>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</si>
  <si>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</si>
  <si>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</si>
  <si>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</si>
  <si>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</si>
  <si>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</si>
  <si>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</si>
  <si>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</si>
  <si>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</si>
  <si>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</si>
  <si>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</si>
  <si>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</si>
  <si>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</si>
  <si>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</si>
  <si>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</si>
  <si>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</si>
  <si>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</si>
  <si>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</si>
  <si>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</si>
  <si>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</si>
  <si>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</si>
  <si>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</si>
  <si>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</si>
  <si>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</si>
  <si>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</si>
  <si>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</si>
  <si>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</si>
  <si>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</si>
  <si>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</si>
  <si>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</si>
  <si>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</si>
  <si>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</si>
  <si>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</si>
  <si>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</si>
  <si>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</si>
  <si>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</si>
  <si>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</si>
  <si>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</si>
  <si>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</si>
  <si>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</si>
  <si>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</si>
  <si>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</si>
  <si>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</si>
  <si>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</si>
  <si>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</si>
  <si>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</si>
  <si>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</si>
  <si>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</si>
  <si>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</si>
  <si>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</si>
  <si>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</si>
  <si>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</si>
  <si>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</si>
  <si>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</si>
  <si>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</si>
  <si>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</si>
  <si>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</si>
  <si>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</si>
  <si>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</si>
  <si>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</si>
  <si>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</si>
  <si>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</si>
  <si>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</si>
  <si>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</si>
  <si>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</si>
  <si>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</si>
  <si>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</si>
  <si>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</si>
  <si>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</si>
  <si>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</si>
  <si>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</si>
  <si>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</si>
  <si>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</si>
  <si>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</si>
  <si>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</si>
  <si>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</si>
  <si>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</si>
  <si>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</si>
  <si>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</si>
  <si>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</si>
  <si>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</si>
  <si>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</si>
  <si>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</si>
  <si>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</si>
  <si>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</si>
  <si>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</si>
  <si>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</si>
  <si>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</si>
  <si>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</si>
  <si>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</si>
  <si>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</si>
  <si>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</si>
  <si>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</si>
  <si>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</si>
  <si>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</si>
  <si>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</si>
  <si>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</si>
  <si>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</si>
  <si>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</si>
  <si>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</si>
  <si>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</si>
  <si>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</si>
  <si>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</si>
  <si>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</si>
  <si>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</si>
  <si>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</si>
  <si>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</si>
  <si>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</si>
  <si>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</si>
  <si>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</si>
  <si>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</si>
  <si>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</si>
  <si>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</si>
  <si>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</si>
  <si>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</si>
  <si>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</si>
  <si>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</si>
  <si>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</si>
  <si>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</si>
  <si>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</si>
  <si>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</si>
  <si>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</si>
  <si>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</si>
  <si>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</si>
  <si>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</si>
  <si>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</si>
  <si>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</si>
  <si>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</si>
  <si>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</si>
  <si>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</si>
  <si>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</si>
  <si>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</si>
  <si>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</si>
  <si>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</si>
  <si>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</si>
  <si>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</si>
  <si>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</si>
  <si>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</si>
  <si>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</si>
  <si>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</si>
  <si>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</si>
  <si>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</si>
  <si>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</si>
  <si>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</si>
  <si>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</si>
  <si>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</si>
  <si>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</si>
  <si>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</si>
  <si>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</si>
  <si>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</si>
  <si>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</si>
  <si>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</si>
  <si>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</si>
  <si>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</si>
  <si>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</si>
  <si>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</si>
  <si>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</si>
  <si>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</si>
  <si>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</si>
  <si>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</si>
  <si>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</si>
  <si>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</si>
  <si>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</si>
  <si>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</si>
  <si>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</si>
  <si>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</si>
  <si>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</si>
  <si>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</si>
  <si>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</si>
  <si>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</si>
  <si>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</si>
  <si>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</si>
  <si>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</si>
  <si>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</si>
  <si>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</si>
  <si>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</si>
  <si>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</si>
  <si>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</si>
  <si>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</si>
  <si>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</si>
  <si>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</si>
  <si>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</si>
  <si>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</si>
  <si>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</si>
  <si>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</si>
  <si>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</si>
  <si>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</si>
  <si>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</si>
  <si>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</si>
  <si>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</si>
  <si>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</si>
  <si>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</si>
  <si>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</si>
  <si>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</si>
  <si>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</si>
  <si>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</si>
  <si>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</si>
  <si>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</si>
  <si>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</si>
  <si>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</si>
  <si>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</si>
  <si>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</si>
  <si>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</si>
  <si>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</si>
  <si>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</si>
  <si>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</si>
  <si>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</si>
  <si>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</si>
  <si>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</si>
  <si>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</si>
  <si>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</si>
  <si>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</si>
  <si>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</si>
  <si>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</si>
  <si>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</si>
  <si>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</si>
  <si>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</si>
  <si>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</si>
  <si>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</si>
  <si>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</si>
  <si>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</si>
  <si>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</si>
  <si>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</si>
  <si>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</si>
  <si>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</si>
  <si>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</si>
  <si>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</si>
  <si>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</si>
  <si>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Clarksville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</si>
</sst>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103</v>
      </c>
      <c r="C2" s="21">
        <v>103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5410.61</f>
        <v>5410.61</v>
      </c>
      <c r="G9" s="18"/>
      <c r="H9" s="18"/>
      <c r="I9" s="18"/>
      <c r="J9" s="67">
        <f>SUM(I439)</f>
        <v>111337.54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5410.61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111337.54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306.39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306.39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111337.54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113625.79+377194.46-485716.03</f>
        <v>5104.2199999999721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5104.2199999999721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111337.54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5410.6099999999724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111337.54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216187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216187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49.78</v>
      </c>
      <c r="G96" s="18"/>
      <c r="H96" s="18"/>
      <c r="I96" s="18"/>
      <c r="J96" s="18">
        <v>749.84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49.78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749.84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216236.78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749.84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51986.68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108971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160957.68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160957.68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377194.45999999996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10749.84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219609.39</v>
      </c>
      <c r="I197" s="18"/>
      <c r="J197" s="18"/>
      <c r="K197" s="18"/>
      <c r="L197" s="19">
        <f>SUM(F197:K197)</f>
        <v>219609.39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10844.64</v>
      </c>
      <c r="I198" s="18"/>
      <c r="J198" s="18"/>
      <c r="K198" s="18"/>
      <c r="L198" s="19">
        <f>SUM(F198:K198)</f>
        <v>10844.64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f>3941.19+2776.3</f>
        <v>6717.49</v>
      </c>
      <c r="I202" s="18"/>
      <c r="J202" s="18"/>
      <c r="K202" s="18"/>
      <c r="L202" s="19">
        <f t="shared" ref="L202:L208" si="0">SUM(F202:K202)</f>
        <v>6717.49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1950</v>
      </c>
      <c r="G204" s="18">
        <f>149.19+81.18</f>
        <v>230.37</v>
      </c>
      <c r="H204" s="18">
        <f>60.2+967.85+230.69+13644.13</f>
        <v>14902.869999999999</v>
      </c>
      <c r="I204" s="18"/>
      <c r="J204" s="18"/>
      <c r="K204" s="18">
        <v>687.65</v>
      </c>
      <c r="L204" s="19">
        <f t="shared" si="0"/>
        <v>17770.89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26949.47</v>
      </c>
      <c r="I208" s="18"/>
      <c r="J208" s="18"/>
      <c r="K208" s="18"/>
      <c r="L208" s="19">
        <f t="shared" si="0"/>
        <v>26949.47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1950</v>
      </c>
      <c r="G211" s="41">
        <f t="shared" si="1"/>
        <v>230.37</v>
      </c>
      <c r="H211" s="41">
        <f t="shared" si="1"/>
        <v>279023.86</v>
      </c>
      <c r="I211" s="41">
        <f t="shared" si="1"/>
        <v>0</v>
      </c>
      <c r="J211" s="41">
        <f t="shared" si="1"/>
        <v>0</v>
      </c>
      <c r="K211" s="41">
        <f t="shared" si="1"/>
        <v>687.65</v>
      </c>
      <c r="L211" s="41">
        <f t="shared" si="1"/>
        <v>281891.88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153975.18+15500</f>
        <v>169475.18</v>
      </c>
      <c r="I233" s="18"/>
      <c r="J233" s="18"/>
      <c r="K233" s="18"/>
      <c r="L233" s="19">
        <f>SUM(F233:K233)</f>
        <v>169475.18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1050</v>
      </c>
      <c r="G240" s="18">
        <v>80.33</v>
      </c>
      <c r="H240" s="18">
        <f>25.8+521.15+116.85+7346.87</f>
        <v>8010.67</v>
      </c>
      <c r="I240" s="18"/>
      <c r="J240" s="18"/>
      <c r="K240" s="18">
        <f>810.26+3.18</f>
        <v>813.43999999999994</v>
      </c>
      <c r="L240" s="19">
        <f t="shared" si="4"/>
        <v>9954.44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14394.53</v>
      </c>
      <c r="I244" s="18"/>
      <c r="J244" s="18"/>
      <c r="K244" s="18"/>
      <c r="L244" s="19">
        <f t="shared" si="4"/>
        <v>14394.53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1050</v>
      </c>
      <c r="G247" s="41">
        <f t="shared" si="5"/>
        <v>80.33</v>
      </c>
      <c r="H247" s="41">
        <f t="shared" si="5"/>
        <v>191880.38</v>
      </c>
      <c r="I247" s="41">
        <f t="shared" si="5"/>
        <v>0</v>
      </c>
      <c r="J247" s="41">
        <f t="shared" si="5"/>
        <v>0</v>
      </c>
      <c r="K247" s="41">
        <f t="shared" si="5"/>
        <v>813.43999999999994</v>
      </c>
      <c r="L247" s="41">
        <f t="shared" si="5"/>
        <v>193824.15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3000</v>
      </c>
      <c r="G257" s="41">
        <f t="shared" si="8"/>
        <v>310.7</v>
      </c>
      <c r="H257" s="41">
        <f t="shared" si="8"/>
        <v>470904.24</v>
      </c>
      <c r="I257" s="41">
        <f t="shared" si="8"/>
        <v>0</v>
      </c>
      <c r="J257" s="41">
        <f t="shared" si="8"/>
        <v>0</v>
      </c>
      <c r="K257" s="41">
        <f t="shared" si="8"/>
        <v>1501.09</v>
      </c>
      <c r="L257" s="41">
        <f t="shared" si="8"/>
        <v>475716.03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10000</v>
      </c>
      <c r="L270" s="41">
        <f t="shared" si="9"/>
        <v>10000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3000</v>
      </c>
      <c r="G271" s="42">
        <f t="shared" si="11"/>
        <v>310.7</v>
      </c>
      <c r="H271" s="42">
        <f t="shared" si="11"/>
        <v>470904.24</v>
      </c>
      <c r="I271" s="42">
        <f t="shared" si="11"/>
        <v>0</v>
      </c>
      <c r="J271" s="42">
        <f t="shared" si="11"/>
        <v>0</v>
      </c>
      <c r="K271" s="42">
        <f t="shared" si="11"/>
        <v>11501.09</v>
      </c>
      <c r="L271" s="42">
        <f t="shared" si="11"/>
        <v>485716.03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749.84</v>
      </c>
      <c r="I398" s="18"/>
      <c r="J398" s="24" t="s">
        <v>289</v>
      </c>
      <c r="K398" s="24" t="s">
        <v>289</v>
      </c>
      <c r="L398" s="56">
        <f t="shared" si="26"/>
        <v>10749.84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749.84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10749.84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749.84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10749.84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111337.54</v>
      </c>
      <c r="H439" s="18"/>
      <c r="I439" s="56">
        <f t="shared" ref="I439:I445" si="33">SUM(F439:H439)</f>
        <v>111337.54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111337.54</v>
      </c>
      <c r="H446" s="13">
        <f>SUM(H439:H445)</f>
        <v>0</v>
      </c>
      <c r="I446" s="13">
        <f>SUM(I439:I445)</f>
        <v>111337.54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111337.54</v>
      </c>
      <c r="H459" s="18"/>
      <c r="I459" s="56">
        <f t="shared" si="34"/>
        <v>111337.54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111337.54</v>
      </c>
      <c r="H460" s="83">
        <f>SUM(H454:H459)</f>
        <v>0</v>
      </c>
      <c r="I460" s="83">
        <f>SUM(I454:I459)</f>
        <v>111337.54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111337.54</v>
      </c>
      <c r="H461" s="42">
        <f>H452+H460</f>
        <v>0</v>
      </c>
      <c r="I461" s="42">
        <f>I452+I460</f>
        <v>111337.54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113625.79</v>
      </c>
      <c r="G465" s="18"/>
      <c r="H465" s="18"/>
      <c r="I465" s="18"/>
      <c r="J465" s="18">
        <v>100525.71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377194.46</v>
      </c>
      <c r="G468" s="18"/>
      <c r="H468" s="18"/>
      <c r="I468" s="18"/>
      <c r="J468" s="18">
        <f>10000+749.84</f>
        <v>10749.84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f>111337.54-111275.55</f>
        <v>61.989999999990687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377194.46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10811.829999999991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485716.03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485716.03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5104.2199999999721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111337.54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10844.64</v>
      </c>
      <c r="I521" s="18"/>
      <c r="J521" s="18"/>
      <c r="K521" s="18"/>
      <c r="L521" s="88">
        <f>SUM(F521:K521)</f>
        <v>10844.64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10844.64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10844.64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1314.83+2776.3+3535.49</f>
        <v>7626.62</v>
      </c>
      <c r="I526" s="18"/>
      <c r="J526" s="18"/>
      <c r="K526" s="18"/>
      <c r="L526" s="88">
        <f>SUM(F526:K526)</f>
        <v>7626.62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7626.62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7626.62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4483.5*0.7</f>
        <v>3138.45</v>
      </c>
      <c r="I531" s="18"/>
      <c r="J531" s="18"/>
      <c r="K531" s="18"/>
      <c r="L531" s="88">
        <f>SUM(F531:K531)</f>
        <v>3138.45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3138.45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3138.45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21609.71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21609.71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10844.64</v>
      </c>
      <c r="G549" s="87">
        <f>L526</f>
        <v>7626.62</v>
      </c>
      <c r="H549" s="87">
        <f>L531</f>
        <v>3138.45</v>
      </c>
      <c r="I549" s="87">
        <f>L536</f>
        <v>0</v>
      </c>
      <c r="J549" s="87">
        <f>L541</f>
        <v>0</v>
      </c>
      <c r="K549" s="87">
        <f>SUM(F549:J549)</f>
        <v>21609.71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10844.64</v>
      </c>
      <c r="G552" s="89">
        <f t="shared" si="42"/>
        <v>7626.62</v>
      </c>
      <c r="H552" s="89">
        <f t="shared" si="42"/>
        <v>3138.45</v>
      </c>
      <c r="I552" s="89">
        <f t="shared" si="42"/>
        <v>0</v>
      </c>
      <c r="J552" s="89">
        <f t="shared" si="42"/>
        <v>0</v>
      </c>
      <c r="K552" s="89">
        <f t="shared" si="42"/>
        <v>21609.71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219609.39</v>
      </c>
      <c r="G575" s="18"/>
      <c r="H575" s="18">
        <v>153975.18</v>
      </c>
      <c r="I575" s="87">
        <f>SUM(F575:H575)</f>
        <v>373584.57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15500</v>
      </c>
      <c r="I576" s="87">
        <f t="shared" ref="I576:I587" si="47">SUM(F576:H576)</f>
        <v>15500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2004.75</v>
      </c>
      <c r="G579" s="18"/>
      <c r="H579" s="18"/>
      <c r="I579" s="87">
        <f t="shared" si="47"/>
        <v>2004.75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26949.47</v>
      </c>
      <c r="I591" s="18"/>
      <c r="J591" s="18">
        <v>14394.53</v>
      </c>
      <c r="K591" s="104">
        <f t="shared" ref="K591:K597" si="48">SUM(H591:J591)</f>
        <v>41344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26949.47</v>
      </c>
      <c r="I598" s="108">
        <f>SUM(I591:I597)</f>
        <v>0</v>
      </c>
      <c r="J598" s="108">
        <f>SUM(J591:J597)</f>
        <v>14394.53</v>
      </c>
      <c r="K598" s="108">
        <f>SUM(K591:K597)</f>
        <v>41344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5410.61</v>
      </c>
      <c r="H617" s="109">
        <f>SUM(F52)</f>
        <v>5410.6099999999724</v>
      </c>
      <c r="I617" s="121" t="s">
        <v>900</v>
      </c>
      <c r="J617" s="109">
        <f>G617-H617</f>
        <v>2.7284841053187847E-11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111337.54</v>
      </c>
      <c r="H621" s="109">
        <f>SUM(J52)</f>
        <v>111337.54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5104.2199999999721</v>
      </c>
      <c r="H622" s="109">
        <f>F476</f>
        <v>5104.2199999999721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111337.54</v>
      </c>
      <c r="H626" s="109">
        <f>J476</f>
        <v>111337.54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377194.45999999996</v>
      </c>
      <c r="H627" s="104">
        <f>SUM(F468)</f>
        <v>377194.46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10749.84</v>
      </c>
      <c r="H631" s="104">
        <f>SUM(J468)</f>
        <v>10749.84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485716.03</v>
      </c>
      <c r="H632" s="104">
        <f>SUM(F472)</f>
        <v>485716.03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10749.84</v>
      </c>
      <c r="H637" s="164">
        <f>SUM(J468)</f>
        <v>10749.84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111337.54</v>
      </c>
      <c r="H640" s="104">
        <f>SUM(G461)</f>
        <v>111337.54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111337.54</v>
      </c>
      <c r="H642" s="104">
        <f>SUM(I461)</f>
        <v>111337.54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749.84</v>
      </c>
      <c r="H644" s="104">
        <f>H408</f>
        <v>749.84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10749.84</v>
      </c>
      <c r="H646" s="104">
        <f>L408</f>
        <v>10749.84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41344</v>
      </c>
      <c r="H647" s="104">
        <f>L208+L226+L244</f>
        <v>41344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26949.47</v>
      </c>
      <c r="H649" s="104">
        <f>H598</f>
        <v>26949.47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14394.53</v>
      </c>
      <c r="H651" s="104">
        <f>J598</f>
        <v>14394.53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281891.88</v>
      </c>
      <c r="G660" s="19">
        <f>(L229+L309+L359)</f>
        <v>0</v>
      </c>
      <c r="H660" s="19">
        <f>(L247+L328+L360)</f>
        <v>193824.15</v>
      </c>
      <c r="I660" s="19">
        <f>SUM(F660:H660)</f>
        <v>475716.03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26949.47</v>
      </c>
      <c r="G662" s="19">
        <f>(L226+L306)-(J226+J306)</f>
        <v>0</v>
      </c>
      <c r="H662" s="19">
        <f>(L244+L325)-(J244+J325)</f>
        <v>14394.53</v>
      </c>
      <c r="I662" s="19">
        <f>SUM(F662:H662)</f>
        <v>41344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221614.14</v>
      </c>
      <c r="G663" s="199">
        <f>SUM(G575:G587)+SUM(I602:I604)+L612</f>
        <v>0</v>
      </c>
      <c r="H663" s="199">
        <f>SUM(H575:H587)+SUM(J602:J604)+L613</f>
        <v>169475.18</v>
      </c>
      <c r="I663" s="19">
        <f>SUM(F663:H663)</f>
        <v>391089.32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33328.26999999999</v>
      </c>
      <c r="G664" s="19">
        <f>G660-SUM(G661:G663)</f>
        <v>0</v>
      </c>
      <c r="H664" s="19">
        <f>H660-SUM(H661:H663)</f>
        <v>9954.4400000000023</v>
      </c>
      <c r="I664" s="19">
        <f>I660-SUM(I661:I663)</f>
        <v>43282.710000000021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-33328.269999999997</v>
      </c>
      <c r="G669" s="18"/>
      <c r="H669" s="18">
        <v>-9954.44</v>
      </c>
      <c r="I669" s="19">
        <f>SUM(F669:H669)</f>
        <v>-43282.71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Clarksville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8" sqref="E1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Clarksville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399929.21</v>
      </c>
      <c r="D5" s="20">
        <f>SUM('DOE25'!L197:L200)+SUM('DOE25'!L215:L218)+SUM('DOE25'!L233:L236)-F5-G5</f>
        <v>399929.21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6717.49</v>
      </c>
      <c r="D6" s="20">
        <f>'DOE25'!L202+'DOE25'!L220+'DOE25'!L238-F6-G6</f>
        <v>6717.49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14034.080000000004</v>
      </c>
      <c r="D8" s="243"/>
      <c r="E8" s="20">
        <f>'DOE25'!L204+'DOE25'!L222+'DOE25'!L240-F8-G8-D9-D11</f>
        <v>12532.990000000003</v>
      </c>
      <c r="F8" s="255">
        <f>'DOE25'!J204+'DOE25'!J222+'DOE25'!J240</f>
        <v>0</v>
      </c>
      <c r="G8" s="53">
        <f>'DOE25'!K204+'DOE25'!K222+'DOE25'!K240</f>
        <v>1501.09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6734.33</v>
      </c>
      <c r="D9" s="244">
        <v>6734.33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215.3</v>
      </c>
      <c r="D10" s="243"/>
      <c r="E10" s="244">
        <v>215.3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6956.92</v>
      </c>
      <c r="D11" s="244">
        <v>6956.92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41344</v>
      </c>
      <c r="D15" s="20">
        <f>'DOE25'!L208+'DOE25'!L226+'DOE25'!L244-F15-G15</f>
        <v>41344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461681.95</v>
      </c>
      <c r="E33" s="246">
        <f>SUM(E5:E31)</f>
        <v>12748.290000000003</v>
      </c>
      <c r="F33" s="246">
        <f>SUM(F5:F31)</f>
        <v>0</v>
      </c>
      <c r="G33" s="246">
        <f>SUM(G5:G31)</f>
        <v>1501.09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12748.290000000003</v>
      </c>
      <c r="E35" s="249"/>
    </row>
    <row r="36" spans="2:8" ht="12" thickTop="1" x14ac:dyDescent="0.2">
      <c r="B36" t="s">
        <v>815</v>
      </c>
      <c r="D36" s="20">
        <f>D33</f>
        <v>461681.95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Clarksville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5410.61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111337.54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5410.61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111337.54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306.39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306.39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111337.54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5104.2199999999721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5104.2199999999721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111337.54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5410.6099999999724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111337.54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216187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49.78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749.84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49.78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749.84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216236.78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749.84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51986.68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108971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160957.68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160957.68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377194.45999999996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10749.84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389084.57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10844.64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399929.21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6717.49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27725.33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41344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75786.820000000007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10749.84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-749.84000000000015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485716.03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Clarksville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389085</v>
      </c>
      <c r="D10" s="182">
        <f>ROUND((C10/$C$28)*100,1)</f>
        <v>81.8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10845</v>
      </c>
      <c r="D11" s="182">
        <f>ROUND((C11/$C$28)*100,1)</f>
        <v>2.2999999999999998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6717</v>
      </c>
      <c r="D15" s="182">
        <f t="shared" ref="D15:D27" si="0">ROUND((C15/$C$28)*100,1)</f>
        <v>1.4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27725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41344</v>
      </c>
      <c r="D21" s="182">
        <f t="shared" si="0"/>
        <v>8.6999999999999993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475716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475716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216187</v>
      </c>
      <c r="D35" s="182">
        <f t="shared" ref="D35:D40" si="1">ROUND((C35/$C$41)*100,1)</f>
        <v>57.2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799.61999999999534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160958</v>
      </c>
      <c r="D37" s="182">
        <f t="shared" si="1"/>
        <v>42.6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377944.62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Clarksville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2014-09-09T18:54:02Z</dcterms:modified>
</cp:coreProperties>
</file>