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39" i="1" l="1"/>
  <c r="H208" i="1" l="1"/>
  <c r="F50" i="1"/>
  <c r="H528" i="1"/>
  <c r="H526" i="1"/>
  <c r="H521" i="1"/>
  <c r="F9" i="1"/>
  <c r="H244" i="1" l="1"/>
  <c r="H240" i="1"/>
  <c r="K240" i="1"/>
  <c r="G240" i="1"/>
  <c r="F240" i="1"/>
  <c r="H238" i="1"/>
  <c r="H234" i="1"/>
  <c r="H233" i="1"/>
  <c r="H204" i="1"/>
  <c r="K204" i="1"/>
  <c r="G204" i="1"/>
  <c r="F204" i="1"/>
  <c r="H202" i="1"/>
  <c r="H198" i="1"/>
  <c r="H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45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C22" i="13"/>
  <c r="C138" i="2"/>
  <c r="C16" i="13"/>
  <c r="H33" i="13"/>
  <c r="E33" i="13" l="1"/>
  <c r="D35" i="13" s="1"/>
  <c r="J552" i="1"/>
  <c r="F662" i="1"/>
  <c r="I662" i="1" s="1"/>
  <c r="K598" i="1"/>
  <c r="G647" i="1" s="1"/>
  <c r="J647" i="1" s="1"/>
  <c r="J649" i="1"/>
  <c r="K551" i="1"/>
  <c r="K552" i="1" s="1"/>
  <c r="H545" i="1"/>
  <c r="L545" i="1"/>
  <c r="F476" i="1"/>
  <c r="H622" i="1" s="1"/>
  <c r="J622" i="1" s="1"/>
  <c r="J640" i="1"/>
  <c r="I446" i="1"/>
  <c r="G642" i="1" s="1"/>
  <c r="J642" i="1" s="1"/>
  <c r="C81" i="2"/>
  <c r="C62" i="2"/>
  <c r="C63" i="2" s="1"/>
  <c r="C104" i="2" s="1"/>
  <c r="J617" i="1"/>
  <c r="H55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C28" i="10" s="1"/>
  <c r="G635" i="1"/>
  <c r="J635" i="1" s="1"/>
  <c r="H646" i="1" l="1"/>
  <c r="F664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72" i="1" l="1"/>
  <c r="C4" i="10" s="1"/>
  <c r="F667" i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<sst xmlns="http://schemas.openxmlformats.org/spreadsheetml/2006/main" count="3957" uniqueCount="912">
  <si>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</si>
  <si>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</si>
  <si>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</si>
  <si>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</si>
  <si>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</si>
  <si>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</si>
  <si>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</si>
  <si>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</si>
  <si>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</si>
  <si>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</si>
  <si>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</si>
  <si>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</si>
  <si>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</si>
  <si>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</si>
  <si>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</si>
  <si>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</si>
  <si>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</si>
  <si>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</si>
  <si>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</si>
  <si>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</si>
  <si>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</si>
  <si>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</si>
  <si>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</si>
  <si>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</si>
  <si>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</si>
  <si>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</si>
  <si>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</si>
  <si>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</si>
  <si>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</si>
  <si>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</si>
  <si>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</si>
  <si>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</si>
  <si>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</si>
  <si>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</si>
  <si>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</si>
  <si>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</si>
  <si>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</si>
  <si>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</si>
  <si>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</si>
  <si>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</si>
  <si>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</si>
  <si>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</si>
  <si>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</si>
  <si>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</si>
  <si>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</si>
  <si>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</si>
  <si>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</si>
  <si>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</si>
  <si>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</si>
  <si>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</si>
  <si>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</si>
  <si>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</si>
  <si>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</si>
  <si>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</si>
  <si>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</si>
  <si>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</si>
  <si>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</si>
  <si>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</si>
  <si>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</si>
  <si>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</si>
  <si>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</si>
  <si>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</si>
  <si>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</si>
  <si>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</si>
  <si>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</si>
  <si>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</si>
  <si>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</si>
  <si>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</si>
  <si>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</si>
  <si>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</si>
  <si>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</si>
  <si>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</si>
  <si>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</si>
  <si>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</si>
  <si>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</si>
  <si>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</si>
  <si>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</si>
  <si>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</si>
  <si>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</si>
  <si>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</si>
  <si>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</si>
  <si>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</si>
  <si>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</si>
  <si>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</si>
  <si>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</si>
  <si>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</si>
  <si>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</si>
  <si>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</si>
  <si>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</si>
  <si>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</si>
  <si>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</si>
  <si>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</si>
  <si>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</si>
  <si>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</si>
  <si>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</si>
  <si>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</si>
  <si>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</si>
  <si>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</si>
  <si>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</si>
  <si>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</si>
  <si>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</si>
  <si>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</si>
  <si>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</si>
  <si>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</si>
  <si>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</si>
  <si>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</si>
  <si>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</si>
  <si>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</si>
  <si>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</si>
  <si>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</si>
  <si>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</si>
  <si>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</si>
  <si>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</si>
  <si>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</si>
  <si>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</si>
  <si>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</si>
  <si>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</si>
  <si>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</si>
  <si>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</si>
  <si>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</si>
  <si>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</si>
  <si>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</si>
  <si>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</si>
  <si>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</si>
  <si>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</si>
  <si>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</si>
  <si>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</si>
  <si>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</si>
  <si>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</si>
  <si>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</si>
  <si>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</si>
  <si>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</si>
  <si>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</si>
  <si>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</si>
  <si>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</si>
  <si>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</si>
  <si>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</si>
  <si>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</si>
  <si>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</si>
  <si>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</si>
  <si>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</si>
  <si>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</si>
  <si>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</si>
  <si>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</si>
  <si>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</si>
  <si>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</si>
  <si>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</si>
  <si>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</si>
  <si>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</si>
  <si>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</si>
  <si>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</si>
  <si>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</si>
  <si>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</si>
  <si>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</si>
  <si>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</si>
  <si>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</si>
  <si>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</si>
  <si>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</si>
  <si>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</si>
  <si>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</si>
  <si>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</si>
  <si>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</si>
  <si>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</si>
  <si>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</si>
  <si>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</si>
  <si>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</si>
  <si>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</si>
  <si>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</si>
  <si>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</si>
  <si>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</si>
  <si>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</si>
  <si>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</si>
  <si>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</si>
  <si>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</si>
  <si>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</si>
  <si>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</si>
  <si>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</si>
  <si>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</si>
  <si>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</si>
  <si>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</si>
  <si>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</si>
  <si>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</si>
  <si>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</si>
  <si>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</si>
  <si>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</si>
  <si>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</si>
  <si>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</si>
  <si>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</si>
  <si>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</si>
  <si>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</si>
  <si>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</si>
  <si>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</si>
  <si>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</si>
  <si>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</si>
  <si>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</si>
  <si>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</si>
  <si>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</si>
  <si>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</si>
  <si>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</si>
  <si>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</si>
  <si>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</si>
  <si>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</si>
  <si>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</si>
  <si>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</si>
  <si>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</si>
  <si>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</si>
  <si>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</si>
  <si>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</si>
  <si>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</si>
  <si>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</si>
  <si>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</si>
  <si>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</si>
  <si>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</si>
  <si>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</si>
  <si>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</si>
  <si>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</si>
  <si>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</si>
  <si>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</si>
  <si>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</si>
  <si>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</si>
  <si>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</si>
  <si>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</si>
  <si>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</si>
  <si>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</si>
  <si>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</si>
  <si>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</si>
  <si>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</si>
  <si>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</si>
  <si>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</si>
  <si>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</si>
  <si>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</si>
  <si>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</si>
  <si>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</si>
  <si>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</si>
  <si>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</si>
  <si>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</si>
  <si>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</si>
  <si>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</si>
  <si>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</si>
  <si>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</si>
  <si>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</si>
  <si>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</si>
  <si>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</si>
  <si>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</si>
  <si>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</si>
  <si>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</si>
  <si>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</si>
  <si>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</si>
  <si>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</si>
  <si>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</si>
  <si>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</si>
  <si>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</si>
  <si>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</si>
  <si>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</si>
  <si>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</si>
  <si>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</si>
  <si>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</si>
  <si>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</si>
  <si>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</si>
  <si>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</si>
  <si>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</si>
  <si>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</si>
  <si>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</si>
  <si>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</si>
  <si>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</si>
  <si>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</si>
  <si>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</si>
  <si>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</si>
  <si>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</si>
  <si>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</si>
  <si>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</si>
  <si>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</si>
  <si>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</si>
  <si>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</si>
  <si>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</si>
  <si>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</si>
  <si>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</si>
  <si>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</si>
  <si>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</si>
  <si>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</si>
  <si>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</si>
  <si>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</si>
  <si>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</si>
  <si>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</si>
  <si>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</si>
  <si>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</si>
  <si>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</si>
  <si>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</si>
  <si>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</si>
  <si>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</si>
  <si>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</si>
  <si>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</si>
  <si>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</si>
  <si>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</si>
  <si>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</si>
  <si>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</si>
  <si>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</si>
  <si>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</si>
  <si>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</si>
  <si>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</si>
  <si>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</si>
  <si>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</si>
  <si>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</si>
  <si>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</si>
  <si>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</si>
  <si>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</si>
  <si>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</si>
  <si>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</si>
  <si>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</si>
  <si>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</si>
  <si>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</si>
  <si>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</si>
  <si>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</si>
  <si>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</si>
  <si>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</si>
  <si>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</si>
  <si>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</si>
  <si>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</si>
  <si>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</si>
  <si>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</si>
  <si>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</si>
  <si>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</si>
  <si>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</si>
  <si>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</si>
  <si>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</si>
  <si>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</si>
  <si>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</si>
  <si>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</si>
  <si>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</si>
  <si>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</si>
  <si>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</si>
  <si>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</si>
  <si>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</si>
  <si>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</si>
  <si>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</si>
  <si>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</si>
  <si>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</si>
  <si>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</si>
  <si>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</si>
  <si>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</si>
  <si>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</si>
  <si>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</si>
  <si>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</si>
  <si>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</si>
  <si>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</si>
  <si>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</si>
  <si>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</si>
  <si>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</si>
  <si>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</si>
  <si>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</si>
  <si>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</si>
  <si>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</si>
  <si>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</si>
  <si>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</si>
  <si>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</si>
  <si>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</si>
  <si>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</si>
  <si>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</si>
  <si>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</si>
  <si>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</si>
  <si>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</si>
  <si>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</si>
  <si>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</si>
  <si>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</si>
  <si>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</si>
  <si>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</si>
  <si>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</si>
  <si>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</si>
  <si>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</si>
  <si>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</si>
  <si>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</si>
  <si>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</si>
  <si>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</si>
  <si>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</si>
  <si>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</si>
  <si>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</si>
  <si>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</si>
  <si>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</si>
  <si>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</si>
  <si>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</si>
  <si>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</si>
  <si>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</si>
  <si>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</si>
  <si>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</si>
  <si>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</si>
  <si>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</si>
  <si>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</si>
  <si>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</si>
  <si>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</si>
  <si>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</si>
  <si>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</si>
  <si>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</si>
  <si>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</si>
  <si>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</si>
  <si>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</si>
  <si>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</si>
  <si>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</si>
  <si>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</si>
  <si>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</si>
  <si>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</si>
  <si>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</si>
  <si>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</si>
  <si>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</si>
  <si>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</si>
  <si>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</si>
  <si>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</si>
  <si>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</si>
  <si>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</si>
  <si>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</si>
  <si>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</si>
  <si>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</si>
  <si>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</si>
  <si>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</si>
  <si>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</si>
  <si>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</si>
  <si>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</si>
  <si>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</si>
  <si>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</si>
  <si>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</si>
  <si>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</si>
  <si>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</si>
  <si>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</si>
  <si>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</si>
  <si>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</si>
  <si>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</si>
  <si>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</si>
  <si>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</si>
  <si>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</si>
  <si>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</si>
  <si>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</si>
  <si>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</si>
  <si>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</si>
  <si>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</si>
  <si>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</si>
  <si>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</si>
  <si>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</si>
  <si>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</si>
  <si>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</si>
  <si>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</si>
  <si>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</si>
  <si>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</si>
  <si>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</si>
  <si>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</si>
  <si>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</si>
  <si>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</si>
  <si>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</si>
  <si>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</si>
  <si>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</si>
  <si>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</si>
  <si>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</si>
  <si>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</si>
  <si>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</si>
  <si>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</si>
  <si>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</si>
  <si>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</si>
  <si>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</si>
  <si>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</si>
  <si>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</si>
  <si>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</si>
  <si>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</si>
  <si>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</si>
  <si>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</si>
  <si>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</si>
  <si>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</si>
  <si>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</si>
  <si>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</si>
  <si>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</si>
  <si>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</si>
  <si>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</si>
  <si>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</si>
  <si>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</si>
  <si>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</si>
  <si>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</si>
  <si>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</si>
  <si>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</si>
  <si>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</si>
  <si>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</si>
  <si>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</si>
  <si>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</si>
  <si>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</si>
  <si>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</si>
  <si>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</si>
  <si>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</si>
  <si>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</si>
  <si>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</si>
  <si>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</si>
  <si>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</si>
  <si>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</si>
  <si>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</si>
  <si>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</si>
  <si>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</si>
  <si>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</si>
  <si>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</si>
  <si>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</si>
  <si>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</si>
  <si>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</si>
  <si>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</si>
  <si>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</si>
  <si>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</si>
  <si>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</si>
  <si>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</si>
  <si>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</si>
  <si>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</si>
  <si>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</si>
  <si>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</si>
  <si>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</si>
  <si>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</si>
  <si>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</si>
  <si>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</si>
  <si>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</si>
  <si>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</si>
  <si>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</si>
  <si>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</si>
  <si>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</si>
  <si>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</si>
  <si>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</si>
  <si>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</si>
  <si>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</si>
  <si>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</si>
  <si>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</si>
  <si>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</si>
  <si>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</si>
  <si>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</si>
  <si>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</si>
  <si>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</si>
  <si>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</si>
  <si>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</si>
  <si>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</si>
  <si>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</si>
  <si>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</si>
  <si>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</si>
  <si>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</si>
  <si>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</si>
  <si>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</si>
  <si>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</si>
  <si>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</si>
  <si>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</si>
  <si>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</si>
  <si>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</si>
  <si>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</si>
  <si>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</si>
  <si>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</si>
  <si>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</si>
  <si>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</si>
  <si>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</si>
  <si>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</si>
  <si>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</si>
  <si>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</si>
  <si>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</si>
  <si>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</si>
  <si>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</si>
  <si>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</si>
  <si>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</si>
  <si>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</si>
  <si>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</si>
  <si>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</si>
  <si>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</si>
  <si>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</si>
  <si>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</si>
  <si>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</si>
  <si>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</si>
  <si>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</si>
  <si>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</si>
  <si>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</si>
  <si>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</si>
  <si>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</si>
  <si>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</si>
  <si>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</si>
  <si>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</si>
  <si>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</si>
  <si>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</si>
  <si>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</si>
  <si>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</si>
  <si>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</si>
  <si>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</si>
  <si>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</si>
  <si>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</si>
  <si>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</si>
  <si>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</si>
  <si>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</si>
  <si>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</si>
  <si>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</si>
  <si>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</si>
  <si>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</si>
  <si>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</si>
  <si>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</si>
  <si>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</si>
  <si>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</si>
  <si>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</si>
  <si>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</si>
  <si>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</si>
  <si>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</si>
  <si>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</si>
  <si>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</si>
  <si>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</si>
  <si>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</si>
  <si>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</si>
  <si>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</si>
  <si>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</si>
  <si>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</si>
  <si>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</si>
  <si>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</si>
  <si>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</si>
  <si>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</si>
  <si>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</si>
  <si>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</si>
  <si>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</si>
  <si>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</si>
  <si>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</si>
  <si>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</si>
  <si>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</si>
  <si>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</si>
  <si>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</si>
  <si>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</si>
  <si>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</si>
  <si>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</si>
  <si>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</si>
  <si>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</si>
  <si>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</si>
  <si>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</si>
  <si>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</si>
  <si>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</si>
  <si>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</si>
  <si>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</si>
  <si>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</si>
  <si>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</si>
  <si>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</si>
  <si>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</si>
  <si>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</si>
  <si>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</si>
  <si>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</si>
  <si>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</si>
  <si>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</si>
  <si>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</si>
  <si>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</si>
  <si>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</si>
  <si>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</si>
  <si>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</si>
  <si>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</si>
  <si>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</si>
  <si>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</si>
  <si>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</si>
  <si>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</si>
  <si>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</si>
  <si>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</si>
  <si>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</si>
  <si>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</si>
  <si>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</si>
  <si>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</si>
  <si>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</si>
  <si>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</si>
  <si>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</si>
  <si>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</si>
  <si>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</si>
  <si>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</si>
  <si>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</si>
  <si>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</si>
  <si>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</si>
  <si>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</si>
  <si>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</si>
  <si>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</si>
  <si>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</si>
  <si>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</si>
  <si>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</si>
  <si>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</si>
  <si>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</si>
  <si>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</si>
  <si>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</si>
  <si>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</si>
  <si>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</si>
  <si>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</si>
  <si>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</si>
  <si>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</si>
  <si>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</si>
  <si>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</si>
  <si>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</si>
  <si>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</si>
  <si>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</si>
  <si>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</si>
  <si>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</si>
  <si>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</si>
  <si>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</si>
  <si>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</si>
  <si>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</si>
  <si>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</si>
  <si>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</si>
  <si>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</si>
  <si>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</si>
  <si>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</si>
  <si>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</si>
  <si>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</si>
  <si>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</si>
  <si>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</si>
  <si>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</si>
  <si>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</si>
  <si>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</si>
  <si>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</si>
  <si>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</si>
  <si>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</si>
  <si>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</si>
  <si>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</si>
  <si>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</si>
  <si>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</si>
  <si>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</si>
  <si>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</si>
  <si>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</si>
  <si>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</si>
  <si>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</si>
  <si>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</si>
  <si>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</si>
  <si>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</si>
  <si>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</si>
  <si>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</si>
  <si>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</si>
  <si>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</si>
  <si>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</si>
  <si>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</si>
  <si>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</si>
  <si>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</si>
  <si>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</si>
  <si>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</si>
  <si>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</si>
  <si>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</si>
  <si>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</si>
  <si>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</si>
  <si>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</si>
  <si>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</si>
  <si>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</si>
  <si>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</si>
  <si>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</si>
  <si>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</si>
  <si>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</si>
  <si>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</si>
  <si>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</si>
  <si>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</si>
  <si>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</si>
  <si>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</si>
  <si>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</si>
  <si>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</si>
  <si>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</si>
  <si>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</si>
  <si>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</si>
  <si>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</si>
  <si>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</si>
  <si>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</si>
  <si>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</si>
  <si>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</si>
  <si>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</si>
  <si>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</si>
  <si>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</si>
  <si>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</si>
  <si>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</si>
  <si>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</si>
  <si>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</si>
  <si>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</si>
  <si>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</si>
  <si>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</si>
  <si>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</si>
  <si>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</si>
  <si>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</si>
  <si>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</si>
  <si>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</si>
  <si>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</si>
  <si>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</si>
  <si>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</si>
  <si>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</si>
  <si>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</si>
  <si>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</si>
  <si>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</si>
  <si>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</si>
  <si>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</si>
  <si>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</si>
  <si>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</si>
  <si>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</si>
  <si>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</si>
  <si>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</si>
  <si>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</si>
  <si>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</si>
  <si>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</si>
  <si>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</si>
  <si>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</si>
  <si>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</si>
  <si>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</si>
  <si>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</si>
  <si>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</si>
  <si>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</si>
  <si>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</si>
  <si>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</si>
  <si>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</si>
  <si>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</si>
  <si>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</si>
  <si>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</si>
  <si>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</si>
  <si>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</si>
  <si>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</si>
  <si>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</si>
  <si>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</si>
  <si>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</si>
  <si>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</si>
  <si>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</si>
  <si>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</si>
  <si>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</si>
  <si>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</si>
  <si>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</si>
  <si>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</si>
  <si>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</si>
  <si>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</si>
  <si>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</si>
  <si>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</si>
  <si>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</si>
  <si>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</si>
  <si>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</si>
  <si>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</si>
  <si>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</si>
  <si>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</si>
  <si>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</si>
  <si>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</si>
  <si>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</si>
  <si>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</si>
  <si>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</si>
  <si>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</si>
  <si>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</si>
  <si>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</si>
  <si>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</si>
  <si>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</si>
  <si>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</si>
  <si>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</si>
  <si>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</si>
  <si>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</si>
  <si>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</si>
  <si>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</si>
  <si>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</si>
  <si>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</si>
  <si>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</si>
  <si>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</si>
  <si>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</si>
  <si>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</si>
  <si>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</si>
  <si>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</si>
  <si>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</si>
  <si>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</si>
  <si>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</si>
  <si>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</si>
  <si>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</si>
  <si>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</si>
  <si>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</si>
  <si>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</si>
  <si>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</si>
  <si>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</si>
  <si>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</si>
  <si>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</si>
  <si>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</si>
  <si>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</si>
  <si>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</si>
  <si>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</si>
  <si>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</si>
  <si>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</si>
  <si>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</si>
  <si>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</si>
  <si>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</si>
  <si>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</si>
  <si>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</si>
  <si>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</si>
  <si>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</si>
  <si>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</si>
  <si>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</si>
  <si>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</si>
  <si>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</si>
  <si>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</si>
  <si>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</si>
  <si>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</si>
  <si>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</si>
  <si>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</si>
  <si>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</si>
  <si>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</si>
  <si>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</si>
  <si>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</si>
  <si>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</si>
  <si>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</si>
  <si>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</si>
  <si>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</si>
  <si>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</si>
  <si>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</si>
  <si>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</si>
  <si>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</si>
  <si>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</si>
  <si>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</si>
  <si>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</si>
  <si>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</si>
  <si>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</si>
  <si>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</si>
  <si>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</si>
  <si>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</si>
  <si>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</si>
  <si>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</si>
  <si>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</si>
  <si>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</si>
  <si>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</si>
  <si>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</si>
  <si>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</si>
  <si>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</si>
  <si>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</si>
  <si>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</si>
  <si>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</si>
  <si>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</si>
  <si>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</si>
  <si>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</si>
  <si>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</si>
  <si>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</si>
  <si>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</si>
  <si>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</si>
  <si>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Columbia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</si>
</sst>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107</v>
      </c>
      <c r="C2" s="21">
        <v>107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197533.48+1044.34</f>
        <v>198577.82</v>
      </c>
      <c r="G9" s="18"/>
      <c r="H9" s="18"/>
      <c r="I9" s="18"/>
      <c r="J9" s="67">
        <f>SUM(I439)</f>
        <v>118217.81999999999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217.5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198795.32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118217.81999999999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26187.58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26187.58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118217.82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55536.05+1517441.72-1400370.03</f>
        <v>172607.74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172607.74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118217.82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198795.32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118217.82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924130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924130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91.04</v>
      </c>
      <c r="G96" s="18"/>
      <c r="H96" s="18"/>
      <c r="I96" s="18"/>
      <c r="J96" s="18">
        <v>432.51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436.16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527.20000000000005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432.51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924657.2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432.51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433422.56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157406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590828.56000000006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590828.56000000006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1955.96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1955.96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1955.96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1517441.72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432.51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f>772238.23</f>
        <v>772238.23</v>
      </c>
      <c r="I197" s="18"/>
      <c r="J197" s="18"/>
      <c r="K197" s="18"/>
      <c r="L197" s="19">
        <f>SUM(F197:K197)</f>
        <v>772238.23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f>26718.14+2692.76</f>
        <v>29410.9</v>
      </c>
      <c r="I198" s="18"/>
      <c r="J198" s="18"/>
      <c r="K198" s="18"/>
      <c r="L198" s="19">
        <f>SUM(F198:K198)</f>
        <v>29410.9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f>1574.53+11095.95+1725.46+5965.61</f>
        <v>20361.550000000003</v>
      </c>
      <c r="I202" s="18"/>
      <c r="J202" s="18"/>
      <c r="K202" s="18"/>
      <c r="L202" s="19">
        <f t="shared" ref="L202:L208" si="0">SUM(F202:K202)</f>
        <v>20361.550000000003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775</f>
        <v>775</v>
      </c>
      <c r="G204" s="18">
        <f>59.29+200</f>
        <v>259.29000000000002</v>
      </c>
      <c r="H204" s="18">
        <f>2801.2+1014.32+300.88+21789.97</f>
        <v>25906.370000000003</v>
      </c>
      <c r="I204" s="18"/>
      <c r="J204" s="18"/>
      <c r="K204" s="18">
        <f>1212.32+43.86</f>
        <v>1256.1799999999998</v>
      </c>
      <c r="L204" s="19">
        <f t="shared" si="0"/>
        <v>28196.840000000004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52200.57+6501.18</f>
        <v>58701.75</v>
      </c>
      <c r="I208" s="18"/>
      <c r="J208" s="18"/>
      <c r="K208" s="18"/>
      <c r="L208" s="19">
        <f t="shared" si="0"/>
        <v>58701.75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775</v>
      </c>
      <c r="G211" s="41">
        <f t="shared" si="1"/>
        <v>259.29000000000002</v>
      </c>
      <c r="H211" s="41">
        <f t="shared" si="1"/>
        <v>906618.8</v>
      </c>
      <c r="I211" s="41">
        <f t="shared" si="1"/>
        <v>0</v>
      </c>
      <c r="J211" s="41">
        <f t="shared" si="1"/>
        <v>0</v>
      </c>
      <c r="K211" s="41">
        <f t="shared" si="1"/>
        <v>1256.1799999999998</v>
      </c>
      <c r="L211" s="41">
        <f t="shared" si="1"/>
        <v>908909.27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380994.24</f>
        <v>380994.24</v>
      </c>
      <c r="I233" s="18"/>
      <c r="J233" s="18"/>
      <c r="K233" s="18"/>
      <c r="L233" s="19">
        <f>SUM(F233:K233)</f>
        <v>380994.24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36826.2</f>
        <v>36826.199999999997</v>
      </c>
      <c r="I234" s="18"/>
      <c r="J234" s="18"/>
      <c r="K234" s="18"/>
      <c r="L234" s="19">
        <f>SUM(F234:K234)</f>
        <v>36826.199999999997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f>5087.65+254.68</f>
        <v>5342.33</v>
      </c>
      <c r="I238" s="18"/>
      <c r="J238" s="18"/>
      <c r="K238" s="18"/>
      <c r="L238" s="19">
        <f t="shared" ref="L238:L244" si="4">SUM(F238:K238)</f>
        <v>5342.33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475</f>
        <v>475</v>
      </c>
      <c r="G240" s="18">
        <f>36.34+200</f>
        <v>236.34</v>
      </c>
      <c r="H240" s="18">
        <f>1326.8+621.68+183.66+13355.2</f>
        <v>15487.34</v>
      </c>
      <c r="I240" s="18" t="s">
        <v>287</v>
      </c>
      <c r="J240" s="18"/>
      <c r="K240" s="18">
        <f>743.04+23.63</f>
        <v>766.67</v>
      </c>
      <c r="L240" s="19">
        <f t="shared" si="4"/>
        <v>16965.349999999999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31755.54+12787.5</f>
        <v>44543.040000000001</v>
      </c>
      <c r="I244" s="18"/>
      <c r="J244" s="18"/>
      <c r="K244" s="18"/>
      <c r="L244" s="19">
        <f t="shared" si="4"/>
        <v>44543.040000000001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475</v>
      </c>
      <c r="G247" s="41">
        <f t="shared" si="5"/>
        <v>236.34</v>
      </c>
      <c r="H247" s="41">
        <f t="shared" si="5"/>
        <v>483193.15</v>
      </c>
      <c r="I247" s="41">
        <f t="shared" si="5"/>
        <v>0</v>
      </c>
      <c r="J247" s="41">
        <f t="shared" si="5"/>
        <v>0</v>
      </c>
      <c r="K247" s="41">
        <f t="shared" si="5"/>
        <v>766.67</v>
      </c>
      <c r="L247" s="41">
        <f t="shared" si="5"/>
        <v>484671.16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1250</v>
      </c>
      <c r="G257" s="41">
        <f t="shared" si="8"/>
        <v>495.63</v>
      </c>
      <c r="H257" s="41">
        <f t="shared" si="8"/>
        <v>1389811.9500000002</v>
      </c>
      <c r="I257" s="41">
        <f t="shared" si="8"/>
        <v>0</v>
      </c>
      <c r="J257" s="41">
        <f t="shared" si="8"/>
        <v>0</v>
      </c>
      <c r="K257" s="41">
        <f t="shared" si="8"/>
        <v>2022.85</v>
      </c>
      <c r="L257" s="41">
        <f t="shared" si="8"/>
        <v>1393580.43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6789.6</v>
      </c>
      <c r="L268" s="19">
        <f t="shared" si="9"/>
        <v>6789.6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6789.6</v>
      </c>
      <c r="L270" s="41">
        <f t="shared" si="9"/>
        <v>6789.6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1250</v>
      </c>
      <c r="G271" s="42">
        <f t="shared" si="11"/>
        <v>495.63</v>
      </c>
      <c r="H271" s="42">
        <f t="shared" si="11"/>
        <v>1389811.9500000002</v>
      </c>
      <c r="I271" s="42">
        <f t="shared" si="11"/>
        <v>0</v>
      </c>
      <c r="J271" s="42">
        <f t="shared" si="11"/>
        <v>0</v>
      </c>
      <c r="K271" s="42">
        <f t="shared" si="11"/>
        <v>8812.4500000000007</v>
      </c>
      <c r="L271" s="42">
        <f t="shared" si="11"/>
        <v>1400370.03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432.51</v>
      </c>
      <c r="I398" s="18"/>
      <c r="J398" s="24" t="s">
        <v>289</v>
      </c>
      <c r="K398" s="24" t="s">
        <v>289</v>
      </c>
      <c r="L398" s="56">
        <f t="shared" si="26"/>
        <v>432.51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432.51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432.51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432.51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432.51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117785.31+432.51</f>
        <v>118217.81999999999</v>
      </c>
      <c r="H439" s="18"/>
      <c r="I439" s="56">
        <f t="shared" ref="I439:I445" si="33">SUM(F439:H439)</f>
        <v>118217.81999999999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118217.81999999999</v>
      </c>
      <c r="H446" s="13">
        <f>SUM(H439:H445)</f>
        <v>0</v>
      </c>
      <c r="I446" s="13">
        <f>SUM(I439:I445)</f>
        <v>118217.81999999999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118217.82</v>
      </c>
      <c r="H459" s="18"/>
      <c r="I459" s="56">
        <f t="shared" si="34"/>
        <v>118217.82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118217.82</v>
      </c>
      <c r="H460" s="83">
        <f>SUM(H454:H459)</f>
        <v>0</v>
      </c>
      <c r="I460" s="83">
        <f>SUM(I454:I459)</f>
        <v>118217.82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118217.82</v>
      </c>
      <c r="H461" s="42">
        <f>H452+H460</f>
        <v>0</v>
      </c>
      <c r="I461" s="42">
        <f>I452+I460</f>
        <v>118217.82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55536.05</v>
      </c>
      <c r="G465" s="18"/>
      <c r="H465" s="18"/>
      <c r="I465" s="18"/>
      <c r="J465" s="18">
        <v>117785.31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1517441.72</v>
      </c>
      <c r="G468" s="18"/>
      <c r="H468" s="18"/>
      <c r="I468" s="18"/>
      <c r="J468" s="18">
        <v>432.51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 t="s">
        <v>287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1517441.72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432.51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1400370.03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1400370.03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172607.74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118217.81999999999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f>26718.14+2692.76</f>
        <v>29410.9</v>
      </c>
      <c r="I521" s="18"/>
      <c r="J521" s="18"/>
      <c r="K521" s="18"/>
      <c r="L521" s="88">
        <f>SUM(F521:K521)</f>
        <v>29410.9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36826.199999999997</v>
      </c>
      <c r="I523" s="18"/>
      <c r="J523" s="18"/>
      <c r="K523" s="18"/>
      <c r="L523" s="88">
        <f>SUM(F523:K523)</f>
        <v>36826.199999999997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66237.100000000006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66237.100000000006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2604.36+11095.95+5965.61</f>
        <v>19665.920000000002</v>
      </c>
      <c r="I526" s="18"/>
      <c r="J526" s="18"/>
      <c r="K526" s="18"/>
      <c r="L526" s="88">
        <f>SUM(F526:K526)</f>
        <v>19665.920000000002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5087.65+254.68</f>
        <v>5342.33</v>
      </c>
      <c r="I528" s="18"/>
      <c r="J528" s="18"/>
      <c r="K528" s="18"/>
      <c r="L528" s="88">
        <f>SUM(F528:K528)</f>
        <v>5342.33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25008.25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25008.25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2642</v>
      </c>
      <c r="I531" s="18"/>
      <c r="J531" s="18"/>
      <c r="K531" s="18"/>
      <c r="L531" s="88">
        <f>SUM(F531:K531)</f>
        <v>2642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661</v>
      </c>
      <c r="I533" s="18"/>
      <c r="J533" s="18"/>
      <c r="K533" s="18"/>
      <c r="L533" s="88">
        <f>SUM(F533:K533)</f>
        <v>661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3303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3303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6501.18</v>
      </c>
      <c r="I541" s="18"/>
      <c r="J541" s="18"/>
      <c r="K541" s="18"/>
      <c r="L541" s="88">
        <f>SUM(F541:K541)</f>
        <v>6501.18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12787.5</v>
      </c>
      <c r="I543" s="18"/>
      <c r="J543" s="18"/>
      <c r="K543" s="18"/>
      <c r="L543" s="88">
        <f>SUM(F543:K543)</f>
        <v>12787.5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19288.68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19288.68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113837.03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113837.03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29410.9</v>
      </c>
      <c r="G549" s="87">
        <f>L526</f>
        <v>19665.920000000002</v>
      </c>
      <c r="H549" s="87">
        <f>L531</f>
        <v>2642</v>
      </c>
      <c r="I549" s="87">
        <f>L536</f>
        <v>0</v>
      </c>
      <c r="J549" s="87">
        <f>L541</f>
        <v>6501.18</v>
      </c>
      <c r="K549" s="87">
        <f>SUM(F549:J549)</f>
        <v>58220.000000000007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36826.199999999997</v>
      </c>
      <c r="G551" s="87">
        <f>L528</f>
        <v>5342.33</v>
      </c>
      <c r="H551" s="87">
        <f>L533</f>
        <v>661</v>
      </c>
      <c r="I551" s="87">
        <f>L538</f>
        <v>0</v>
      </c>
      <c r="J551" s="87">
        <f>L543</f>
        <v>12787.5</v>
      </c>
      <c r="K551" s="87">
        <f>SUM(F551:J551)</f>
        <v>55617.03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66237.100000000006</v>
      </c>
      <c r="G552" s="89">
        <f t="shared" si="42"/>
        <v>25008.25</v>
      </c>
      <c r="H552" s="89">
        <f t="shared" si="42"/>
        <v>3303</v>
      </c>
      <c r="I552" s="89">
        <f t="shared" si="42"/>
        <v>0</v>
      </c>
      <c r="J552" s="89">
        <f t="shared" si="42"/>
        <v>19288.68</v>
      </c>
      <c r="K552" s="89">
        <f t="shared" si="42"/>
        <v>113837.03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772238.23</v>
      </c>
      <c r="G575" s="18"/>
      <c r="H575" s="18">
        <v>380994.24</v>
      </c>
      <c r="I575" s="87">
        <f>SUM(F575:H575)</f>
        <v>1153232.47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2692.76</v>
      </c>
      <c r="G579" s="18"/>
      <c r="H579" s="18"/>
      <c r="I579" s="87">
        <f t="shared" si="47"/>
        <v>2692.76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 t="s">
        <v>287</v>
      </c>
      <c r="G582" s="18"/>
      <c r="H582" s="18">
        <v>36826.199999999997</v>
      </c>
      <c r="I582" s="87">
        <f t="shared" si="47"/>
        <v>36826.199999999997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52200.57</v>
      </c>
      <c r="I591" s="18"/>
      <c r="J591" s="18">
        <v>31755.54</v>
      </c>
      <c r="K591" s="104">
        <f t="shared" ref="K591:K597" si="48">SUM(H591:J591)</f>
        <v>83956.11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6501.18</v>
      </c>
      <c r="I592" s="18"/>
      <c r="J592" s="18">
        <v>12787.5</v>
      </c>
      <c r="K592" s="104">
        <f t="shared" si="48"/>
        <v>19288.68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58701.75</v>
      </c>
      <c r="I598" s="108">
        <f>SUM(I591:I597)</f>
        <v>0</v>
      </c>
      <c r="J598" s="108">
        <f>SUM(J591:J597)</f>
        <v>44543.040000000001</v>
      </c>
      <c r="K598" s="108">
        <f>SUM(K591:K597)</f>
        <v>103244.79000000001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198795.32</v>
      </c>
      <c r="H617" s="109">
        <f>SUM(F52)</f>
        <v>198795.32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118217.81999999999</v>
      </c>
      <c r="H621" s="109">
        <f>SUM(J52)</f>
        <v>118217.82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172607.74</v>
      </c>
      <c r="H622" s="109">
        <f>F476</f>
        <v>172607.74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118217.82</v>
      </c>
      <c r="H626" s="109">
        <f>J476</f>
        <v>118217.81999999999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1517441.72</v>
      </c>
      <c r="H627" s="104">
        <f>SUM(F468)</f>
        <v>1517441.72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432.51</v>
      </c>
      <c r="H631" s="104">
        <f>SUM(J468)</f>
        <v>432.51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1400370.03</v>
      </c>
      <c r="H632" s="104">
        <f>SUM(F472)</f>
        <v>1400370.03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432.51</v>
      </c>
      <c r="H637" s="164">
        <f>SUM(J468)</f>
        <v>432.51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118217.81999999999</v>
      </c>
      <c r="H640" s="104">
        <f>SUM(G461)</f>
        <v>118217.82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118217.81999999999</v>
      </c>
      <c r="H642" s="104">
        <f>SUM(I461)</f>
        <v>118217.82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432.51</v>
      </c>
      <c r="H644" s="104">
        <f>H408</f>
        <v>432.51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432.51</v>
      </c>
      <c r="H646" s="104">
        <f>L408</f>
        <v>432.51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103244.79000000001</v>
      </c>
      <c r="H647" s="104">
        <f>L208+L226+L244</f>
        <v>103244.79000000001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58701.75</v>
      </c>
      <c r="H649" s="104">
        <f>H598</f>
        <v>58701.75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44543.040000000001</v>
      </c>
      <c r="H651" s="104">
        <f>J598</f>
        <v>44543.040000000001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908909.27</v>
      </c>
      <c r="G660" s="19">
        <f>(L229+L309+L359)</f>
        <v>0</v>
      </c>
      <c r="H660" s="19">
        <f>(L247+L328+L360)</f>
        <v>484671.16</v>
      </c>
      <c r="I660" s="19">
        <f>SUM(F660:H660)</f>
        <v>1393580.43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58701.75</v>
      </c>
      <c r="G662" s="19">
        <f>(L226+L306)-(J226+J306)</f>
        <v>0</v>
      </c>
      <c r="H662" s="19">
        <f>(L244+L325)-(J244+J325)</f>
        <v>44543.040000000001</v>
      </c>
      <c r="I662" s="19">
        <f>SUM(F662:H662)</f>
        <v>103244.79000000001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774930.99</v>
      </c>
      <c r="G663" s="199">
        <f>SUM(G575:G587)+SUM(I602:I604)+L612</f>
        <v>0</v>
      </c>
      <c r="H663" s="199">
        <f>SUM(H575:H587)+SUM(J602:J604)+L613</f>
        <v>417820.44</v>
      </c>
      <c r="I663" s="19">
        <f>SUM(F663:H663)</f>
        <v>1192751.43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75276.530000000028</v>
      </c>
      <c r="G664" s="19">
        <f>G660-SUM(G661:G663)</f>
        <v>0</v>
      </c>
      <c r="H664" s="19">
        <f>H660-SUM(H661:H663)</f>
        <v>22307.679999999993</v>
      </c>
      <c r="I664" s="19">
        <f>I660-SUM(I661:I663)</f>
        <v>97584.209999999963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-75276.53</v>
      </c>
      <c r="G669" s="18"/>
      <c r="H669" s="18">
        <v>-22307.68</v>
      </c>
      <c r="I669" s="19">
        <f>SUM(F669:H669)</f>
        <v>-97584.209999999992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Columbia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Columbia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1219469.57</v>
      </c>
      <c r="D5" s="20">
        <f>SUM('DOE25'!L197:L200)+SUM('DOE25'!L215:L218)+SUM('DOE25'!L233:L236)-F5-G5</f>
        <v>1219469.57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25703.880000000005</v>
      </c>
      <c r="D6" s="20">
        <f>'DOE25'!L202+'DOE25'!L220+'DOE25'!L238-F6-G6</f>
        <v>25703.880000000005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23497.310000000005</v>
      </c>
      <c r="D8" s="243"/>
      <c r="E8" s="20">
        <f>'DOE25'!L204+'DOE25'!L222+'DOE25'!L240-F8-G8-D9-D11</f>
        <v>21474.460000000006</v>
      </c>
      <c r="F8" s="255">
        <f>'DOE25'!J204+'DOE25'!J222+'DOE25'!J240</f>
        <v>0</v>
      </c>
      <c r="G8" s="53">
        <f>'DOE25'!K204+'DOE25'!K222+'DOE25'!K240</f>
        <v>2022.85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10017.02</v>
      </c>
      <c r="D9" s="244">
        <v>10017.02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11647.86</v>
      </c>
      <c r="D11" s="244">
        <v>11647.86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103244.79000000001</v>
      </c>
      <c r="D15" s="20">
        <f>'DOE25'!L208+'DOE25'!L226+'DOE25'!L244-F15-G15</f>
        <v>103244.79000000001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1370083.1200000003</v>
      </c>
      <c r="E33" s="246">
        <f>SUM(E5:E31)</f>
        <v>25474.460000000006</v>
      </c>
      <c r="F33" s="246">
        <f>SUM(F5:F31)</f>
        <v>0</v>
      </c>
      <c r="G33" s="246">
        <f>SUM(G5:G31)</f>
        <v>2022.85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25474.460000000006</v>
      </c>
      <c r="E35" s="249"/>
    </row>
    <row r="36" spans="2:8" ht="12" thickTop="1" x14ac:dyDescent="0.2">
      <c r="B36" t="s">
        <v>815</v>
      </c>
      <c r="D36" s="20">
        <f>D33</f>
        <v>1370083.1200000003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Columbia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198577.82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118217.81999999999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217.5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198795.32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118217.81999999999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26187.58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26187.58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118217.82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172607.74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172607.74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118217.82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198795.32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118217.82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924130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91.04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432.51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436.16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527.20000000000005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432.51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924657.2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432.51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433422.56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157406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590828.56000000006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590828.56000000006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1955.96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1955.96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1517441.72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432.51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1153232.47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66237.100000000006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1219469.57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25703.880000000005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45162.19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103244.79000000001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174110.86000000002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432.51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-432.51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6789.6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6789.6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1400370.0300000003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Columbia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1153232</v>
      </c>
      <c r="D10" s="182">
        <f>ROUND((C10/$C$28)*100,1)</f>
        <v>82.4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66237</v>
      </c>
      <c r="D11" s="182">
        <f>ROUND((C11/$C$28)*100,1)</f>
        <v>4.7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25704</v>
      </c>
      <c r="D15" s="182">
        <f t="shared" ref="D15:D27" si="0">ROUND((C15/$C$28)*100,1)</f>
        <v>1.8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45162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103245</v>
      </c>
      <c r="D21" s="182">
        <f t="shared" si="0"/>
        <v>7.4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6789.6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1400369.6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1400369.6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924130</v>
      </c>
      <c r="D35" s="182">
        <f t="shared" ref="D35:D40" si="1">ROUND((C35/$C$41)*100,1)</f>
        <v>60.9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959.70999999996275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590829</v>
      </c>
      <c r="D37" s="182">
        <f t="shared" si="1"/>
        <v>38.9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1956</v>
      </c>
      <c r="D39" s="182">
        <f t="shared" si="1"/>
        <v>0.1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1517874.71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Columbia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2014-09-10T12:47:11Z</cp:lastPrinted>
  <dcterms:created xsi:type="dcterms:W3CDTF">1997-12-04T19:04:30Z</dcterms:created>
  <dcterms:modified xsi:type="dcterms:W3CDTF">2014-09-10T12:47:51Z</dcterms:modified>
</cp:coreProperties>
</file>