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workbookProtection workbookPassword="A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C120" i="2" s="1"/>
  <c r="L240" i="1"/>
  <c r="C17" i="10" s="1"/>
  <c r="D39" i="13"/>
  <c r="F13" i="13"/>
  <c r="G13" i="13"/>
  <c r="L206" i="1"/>
  <c r="C19" i="10" s="1"/>
  <c r="L224" i="1"/>
  <c r="L242" i="1"/>
  <c r="F16" i="13"/>
  <c r="G16" i="13"/>
  <c r="L209" i="1"/>
  <c r="L227" i="1"/>
  <c r="L245" i="1"/>
  <c r="C125" i="2" s="1"/>
  <c r="F5" i="13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D7" i="13" s="1"/>
  <c r="C7" i="13" s="1"/>
  <c r="F12" i="13"/>
  <c r="G12" i="13"/>
  <c r="L205" i="1"/>
  <c r="L223" i="1"/>
  <c r="D12" i="13" s="1"/>
  <c r="C12" i="13" s="1"/>
  <c r="L241" i="1"/>
  <c r="C121" i="2" s="1"/>
  <c r="F14" i="13"/>
  <c r="G14" i="13"/>
  <c r="L207" i="1"/>
  <c r="C20" i="10" s="1"/>
  <c r="L225" i="1"/>
  <c r="D14" i="13" s="1"/>
  <c r="C14" i="13" s="1"/>
  <c r="L243" i="1"/>
  <c r="F15" i="13"/>
  <c r="G15" i="13"/>
  <c r="L208" i="1"/>
  <c r="C21" i="10" s="1"/>
  <c r="L226" i="1"/>
  <c r="L244" i="1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D19" i="13" s="1"/>
  <c r="C19" i="13" s="1"/>
  <c r="F29" i="13"/>
  <c r="G29" i="13"/>
  <c r="L358" i="1"/>
  <c r="L359" i="1"/>
  <c r="F661" i="1" s="1"/>
  <c r="L360" i="1"/>
  <c r="H661" i="1" s="1"/>
  <c r="I367" i="1"/>
  <c r="J290" i="1"/>
  <c r="J309" i="1"/>
  <c r="J328" i="1"/>
  <c r="K290" i="1"/>
  <c r="K309" i="1"/>
  <c r="K328" i="1"/>
  <c r="L276" i="1"/>
  <c r="L290" i="1" s="1"/>
  <c r="L277" i="1"/>
  <c r="L278" i="1"/>
  <c r="L279" i="1"/>
  <c r="E112" i="2" s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28" i="1" s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C32" i="10" s="1"/>
  <c r="L261" i="1"/>
  <c r="C25" i="10" s="1"/>
  <c r="L341" i="1"/>
  <c r="L342" i="1"/>
  <c r="L255" i="1"/>
  <c r="F22" i="13" s="1"/>
  <c r="C22" i="13" s="1"/>
  <c r="L336" i="1"/>
  <c r="C29" i="10" s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401" i="1" s="1"/>
  <c r="C139" i="2" s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56" i="2" s="1"/>
  <c r="F79" i="1"/>
  <c r="C57" i="2" s="1"/>
  <c r="F94" i="1"/>
  <c r="F111" i="1"/>
  <c r="G111" i="1"/>
  <c r="G112" i="1" s="1"/>
  <c r="H79" i="1"/>
  <c r="H112" i="1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9" i="1" s="1"/>
  <c r="H162" i="1"/>
  <c r="I147" i="1"/>
  <c r="I162" i="1"/>
  <c r="C13" i="10"/>
  <c r="C18" i="10"/>
  <c r="L250" i="1"/>
  <c r="C113" i="2" s="1"/>
  <c r="L332" i="1"/>
  <c r="L254" i="1"/>
  <c r="L268" i="1"/>
  <c r="C142" i="2" s="1"/>
  <c r="L269" i="1"/>
  <c r="L349" i="1"/>
  <c r="L350" i="1"/>
  <c r="I665" i="1"/>
  <c r="I670" i="1"/>
  <c r="L247" i="1"/>
  <c r="F662" i="1"/>
  <c r="G662" i="1"/>
  <c r="H662" i="1"/>
  <c r="I669" i="1"/>
  <c r="C42" i="10"/>
  <c r="L374" i="1"/>
  <c r="L375" i="1"/>
  <c r="F130" i="2" s="1"/>
  <c r="L376" i="1"/>
  <c r="L377" i="1"/>
  <c r="L378" i="1"/>
  <c r="L379" i="1"/>
  <c r="L380" i="1"/>
  <c r="B2" i="10"/>
  <c r="L344" i="1"/>
  <c r="L345" i="1"/>
  <c r="E135" i="2" s="1"/>
  <c r="L346" i="1"/>
  <c r="L347" i="1"/>
  <c r="K351" i="1"/>
  <c r="L521" i="1"/>
  <c r="F549" i="1" s="1"/>
  <c r="L522" i="1"/>
  <c r="F550" i="1" s="1"/>
  <c r="K550" i="1" s="1"/>
  <c r="L523" i="1"/>
  <c r="F551" i="1" s="1"/>
  <c r="L526" i="1"/>
  <c r="G549" i="1" s="1"/>
  <c r="L527" i="1"/>
  <c r="G550" i="1" s="1"/>
  <c r="L528" i="1"/>
  <c r="G551" i="1" s="1"/>
  <c r="K551" i="1" s="1"/>
  <c r="K552" i="1" s="1"/>
  <c r="L531" i="1"/>
  <c r="H549" i="1" s="1"/>
  <c r="L532" i="1"/>
  <c r="H550" i="1" s="1"/>
  <c r="L533" i="1"/>
  <c r="H551" i="1" s="1"/>
  <c r="H552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D18" i="2" s="1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E31" i="2" s="1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D61" i="2"/>
  <c r="E61" i="2"/>
  <c r="F61" i="2"/>
  <c r="C66" i="2"/>
  <c r="C70" i="2" s="1"/>
  <c r="C67" i="2"/>
  <c r="C69" i="2"/>
  <c r="D69" i="2"/>
  <c r="D70" i="2" s="1"/>
  <c r="E69" i="2"/>
  <c r="E70" i="2" s="1"/>
  <c r="F69" i="2"/>
  <c r="F70" i="2" s="1"/>
  <c r="G69" i="2"/>
  <c r="G70" i="2" s="1"/>
  <c r="C72" i="2"/>
  <c r="C78" i="2" s="1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D91" i="2" s="1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10" i="2"/>
  <c r="E110" i="2"/>
  <c r="E111" i="2"/>
  <c r="C112" i="2"/>
  <c r="E113" i="2"/>
  <c r="C114" i="2"/>
  <c r="D115" i="2"/>
  <c r="F115" i="2"/>
  <c r="G115" i="2"/>
  <c r="C119" i="2"/>
  <c r="E119" i="2"/>
  <c r="E120" i="2"/>
  <c r="E121" i="2"/>
  <c r="E123" i="2"/>
  <c r="E124" i="2"/>
  <c r="E125" i="2"/>
  <c r="D127" i="2"/>
  <c r="D128" i="2" s="1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G156" i="2" s="1"/>
  <c r="D156" i="2"/>
  <c r="E156" i="2"/>
  <c r="F156" i="2"/>
  <c r="B157" i="2"/>
  <c r="C157" i="2"/>
  <c r="G157" i="2" s="1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H192" i="1" s="1"/>
  <c r="I188" i="1"/>
  <c r="F211" i="1"/>
  <c r="G211" i="1"/>
  <c r="H211" i="1"/>
  <c r="I211" i="1"/>
  <c r="I257" i="1" s="1"/>
  <c r="I271" i="1" s="1"/>
  <c r="J211" i="1"/>
  <c r="K211" i="1"/>
  <c r="F229" i="1"/>
  <c r="F257" i="1" s="1"/>
  <c r="F271" i="1" s="1"/>
  <c r="G229" i="1"/>
  <c r="H229" i="1"/>
  <c r="I229" i="1"/>
  <c r="J229" i="1"/>
  <c r="J257" i="1" s="1"/>
  <c r="J271" i="1" s="1"/>
  <c r="K229" i="1"/>
  <c r="K257" i="1" s="1"/>
  <c r="F247" i="1"/>
  <c r="G247" i="1"/>
  <c r="H247" i="1"/>
  <c r="I247" i="1"/>
  <c r="J247" i="1"/>
  <c r="K247" i="1"/>
  <c r="F256" i="1"/>
  <c r="L256" i="1" s="1"/>
  <c r="G256" i="1"/>
  <c r="H256" i="1"/>
  <c r="I256" i="1"/>
  <c r="J256" i="1"/>
  <c r="K256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L427" i="1" s="1"/>
  <c r="F427" i="1"/>
  <c r="G427" i="1"/>
  <c r="H427" i="1"/>
  <c r="I427" i="1"/>
  <c r="J427" i="1"/>
  <c r="L429" i="1"/>
  <c r="L430" i="1"/>
  <c r="L433" i="1" s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F461" i="1"/>
  <c r="H461" i="1"/>
  <c r="H641" i="1" s="1"/>
  <c r="F470" i="1"/>
  <c r="G470" i="1"/>
  <c r="H470" i="1"/>
  <c r="I470" i="1"/>
  <c r="I476" i="1" s="1"/>
  <c r="H625" i="1" s="1"/>
  <c r="J625" i="1" s="1"/>
  <c r="J470" i="1"/>
  <c r="F474" i="1"/>
  <c r="G474" i="1"/>
  <c r="G476" i="1" s="1"/>
  <c r="H623" i="1" s="1"/>
  <c r="J623" i="1" s="1"/>
  <c r="H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I545" i="1" s="1"/>
  <c r="J524" i="1"/>
  <c r="J545" i="1" s="1"/>
  <c r="K524" i="1"/>
  <c r="F529" i="1"/>
  <c r="G529" i="1"/>
  <c r="G545" i="1" s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9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J634" i="1" s="1"/>
  <c r="H634" i="1"/>
  <c r="H635" i="1"/>
  <c r="H636" i="1"/>
  <c r="H637" i="1"/>
  <c r="H638" i="1"/>
  <c r="H639" i="1"/>
  <c r="G641" i="1"/>
  <c r="J641" i="1" s="1"/>
  <c r="G643" i="1"/>
  <c r="H643" i="1"/>
  <c r="G644" i="1"/>
  <c r="G650" i="1"/>
  <c r="G651" i="1"/>
  <c r="G652" i="1"/>
  <c r="H652" i="1"/>
  <c r="G653" i="1"/>
  <c r="H653" i="1"/>
  <c r="G654" i="1"/>
  <c r="H654" i="1"/>
  <c r="H655" i="1"/>
  <c r="J655" i="1" s="1"/>
  <c r="G257" i="1"/>
  <c r="G271" i="1" s="1"/>
  <c r="I662" i="1"/>
  <c r="A40" i="12"/>
  <c r="D15" i="13"/>
  <c r="C15" i="13" s="1"/>
  <c r="D6" i="13"/>
  <c r="C6" i="13" s="1"/>
  <c r="D31" i="2"/>
  <c r="F18" i="2"/>
  <c r="E103" i="2"/>
  <c r="G62" i="2"/>
  <c r="E13" i="13"/>
  <c r="C13" i="13" s="1"/>
  <c r="E78" i="2"/>
  <c r="F112" i="1"/>
  <c r="K605" i="1"/>
  <c r="G648" i="1" s="1"/>
  <c r="J571" i="1"/>
  <c r="D81" i="2"/>
  <c r="I169" i="1"/>
  <c r="J643" i="1"/>
  <c r="J476" i="1"/>
  <c r="H626" i="1" s="1"/>
  <c r="G338" i="1"/>
  <c r="G352" i="1" s="1"/>
  <c r="F169" i="1"/>
  <c r="J140" i="1"/>
  <c r="K549" i="1"/>
  <c r="K545" i="1"/>
  <c r="H140" i="1"/>
  <c r="A13" i="12"/>
  <c r="H571" i="1"/>
  <c r="F338" i="1"/>
  <c r="F352" i="1" s="1"/>
  <c r="C35" i="10"/>
  <c r="L570" i="1"/>
  <c r="G36" i="2"/>
  <c r="H545" i="1"/>
  <c r="E128" i="2" l="1"/>
  <c r="C62" i="2"/>
  <c r="C63" i="2" s="1"/>
  <c r="L270" i="1"/>
  <c r="F552" i="1"/>
  <c r="G552" i="1"/>
  <c r="G649" i="1"/>
  <c r="J649" i="1" s="1"/>
  <c r="K503" i="1"/>
  <c r="H476" i="1"/>
  <c r="H624" i="1" s="1"/>
  <c r="C123" i="2"/>
  <c r="D5" i="13"/>
  <c r="C5" i="13" s="1"/>
  <c r="E16" i="13"/>
  <c r="H25" i="13"/>
  <c r="C26" i="10"/>
  <c r="H647" i="1"/>
  <c r="J647" i="1" s="1"/>
  <c r="L544" i="1"/>
  <c r="L524" i="1"/>
  <c r="I460" i="1"/>
  <c r="I452" i="1"/>
  <c r="I446" i="1"/>
  <c r="G642" i="1" s="1"/>
  <c r="J338" i="1"/>
  <c r="J352" i="1" s="1"/>
  <c r="D145" i="2"/>
  <c r="C111" i="2"/>
  <c r="C18" i="2"/>
  <c r="C132" i="2"/>
  <c r="G661" i="1"/>
  <c r="I661" i="1" s="1"/>
  <c r="L211" i="1"/>
  <c r="L257" i="1" s="1"/>
  <c r="L271" i="1" s="1"/>
  <c r="G632" i="1" s="1"/>
  <c r="J632" i="1" s="1"/>
  <c r="C16" i="10"/>
  <c r="C124" i="2"/>
  <c r="J644" i="1"/>
  <c r="G624" i="1"/>
  <c r="L539" i="1"/>
  <c r="L382" i="1"/>
  <c r="G636" i="1" s="1"/>
  <c r="J636" i="1" s="1"/>
  <c r="E109" i="2"/>
  <c r="E115" i="2" s="1"/>
  <c r="E145" i="2" s="1"/>
  <c r="E81" i="2"/>
  <c r="E104" i="2" s="1"/>
  <c r="D29" i="13"/>
  <c r="C29" i="13" s="1"/>
  <c r="E8" i="13"/>
  <c r="C8" i="13" s="1"/>
  <c r="G645" i="1"/>
  <c r="J645" i="1" s="1"/>
  <c r="L614" i="1"/>
  <c r="L529" i="1"/>
  <c r="F192" i="1"/>
  <c r="C122" i="2"/>
  <c r="C118" i="2"/>
  <c r="J617" i="1"/>
  <c r="J651" i="1"/>
  <c r="F476" i="1"/>
  <c r="H622" i="1" s="1"/>
  <c r="J622" i="1" s="1"/>
  <c r="J640" i="1"/>
  <c r="L351" i="1"/>
  <c r="K352" i="1"/>
  <c r="K271" i="1"/>
  <c r="H257" i="1"/>
  <c r="H271" i="1" s="1"/>
  <c r="C10" i="10"/>
  <c r="H660" i="1"/>
  <c r="H664" i="1" s="1"/>
  <c r="H667" i="1" s="1"/>
  <c r="C11" i="10"/>
  <c r="C109" i="2"/>
  <c r="C81" i="2"/>
  <c r="L337" i="1"/>
  <c r="F62" i="2"/>
  <c r="F63" i="2" s="1"/>
  <c r="C23" i="10"/>
  <c r="G163" i="2"/>
  <c r="G162" i="2"/>
  <c r="G160" i="2"/>
  <c r="G159" i="2"/>
  <c r="G158" i="2"/>
  <c r="G103" i="2"/>
  <c r="F103" i="2"/>
  <c r="F104" i="2" s="1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67" i="1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J618" i="1"/>
  <c r="G42" i="2"/>
  <c r="G50" i="2" s="1"/>
  <c r="G51" i="2" s="1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A22" i="12"/>
  <c r="H648" i="1"/>
  <c r="J648" i="1" s="1"/>
  <c r="J652" i="1"/>
  <c r="G571" i="1"/>
  <c r="I434" i="1"/>
  <c r="G434" i="1"/>
  <c r="I663" i="1"/>
  <c r="C27" i="10"/>
  <c r="G635" i="1"/>
  <c r="J635" i="1" s="1"/>
  <c r="F660" i="1" l="1"/>
  <c r="C128" i="2"/>
  <c r="L545" i="1"/>
  <c r="C25" i="13"/>
  <c r="H33" i="13"/>
  <c r="C104" i="2"/>
  <c r="I461" i="1"/>
  <c r="H642" i="1" s="1"/>
  <c r="J642" i="1" s="1"/>
  <c r="G672" i="1"/>
  <c r="C5" i="10" s="1"/>
  <c r="H646" i="1"/>
  <c r="C115" i="2"/>
  <c r="E33" i="13"/>
  <c r="D35" i="13" s="1"/>
  <c r="C16" i="13"/>
  <c r="J624" i="1"/>
  <c r="H672" i="1"/>
  <c r="C6" i="10" s="1"/>
  <c r="C28" i="10"/>
  <c r="D23" i="10" s="1"/>
  <c r="C145" i="2"/>
  <c r="G104" i="2"/>
  <c r="I193" i="1"/>
  <c r="G630" i="1" s="1"/>
  <c r="J630" i="1" s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2" i="10"/>
  <c r="D19" i="10"/>
  <c r="D25" i="10"/>
  <c r="D17" i="10"/>
  <c r="D26" i="10"/>
  <c r="D18" i="10"/>
  <c r="D27" i="10"/>
  <c r="D20" i="10" l="1"/>
  <c r="D21" i="10"/>
  <c r="D24" i="10"/>
  <c r="D15" i="10"/>
  <c r="D13" i="10"/>
  <c r="D11" i="10"/>
  <c r="D12" i="10"/>
  <c r="F664" i="1"/>
  <c r="I660" i="1"/>
  <c r="I664" i="1" s="1"/>
  <c r="I672" i="1" s="1"/>
  <c r="C7" i="10" s="1"/>
  <c r="D16" i="10"/>
  <c r="D10" i="10"/>
  <c r="D28" i="10" s="1"/>
  <c r="C30" i="10"/>
  <c r="I667" i="1"/>
  <c r="H656" i="1"/>
  <c r="C41" i="10"/>
  <c r="D38" i="10" s="1"/>
  <c r="F672" i="1" l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<sst xmlns="http://schemas.openxmlformats.org/spreadsheetml/2006/main" count="3997" uniqueCount="937">
  <si>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</si>
  <si>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</si>
  <si>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</si>
  <si>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</si>
  <si>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</si>
  <si>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</si>
  <si>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</si>
  <si>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</si>
  <si>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</si>
  <si>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</si>
  <si>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</si>
  <si>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</si>
  <si>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</si>
  <si>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</si>
  <si>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</si>
  <si>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</si>
  <si>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</si>
  <si>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</si>
  <si>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</si>
  <si>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</si>
  <si>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</si>
  <si>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</si>
  <si>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</si>
  <si>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</si>
  <si>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</si>
  <si>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</si>
  <si>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</si>
  <si>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</si>
  <si>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</si>
  <si>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</si>
  <si>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</si>
  <si>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</si>
  <si>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</si>
  <si>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</si>
  <si>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</si>
  <si>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</si>
  <si>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</si>
  <si>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</si>
  <si>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</si>
  <si>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</si>
  <si>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</si>
  <si>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</si>
  <si>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</si>
  <si>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</si>
  <si>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</si>
  <si>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</si>
  <si>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</si>
  <si>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</si>
  <si>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</si>
  <si>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</si>
  <si>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</si>
  <si>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</si>
  <si>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</si>
  <si>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</si>
  <si>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</si>
  <si>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</si>
  <si>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</si>
  <si>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</si>
  <si>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</si>
  <si>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</si>
  <si>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</si>
  <si>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</si>
  <si>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</si>
  <si>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</si>
  <si>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</si>
  <si>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</si>
  <si>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</si>
  <si>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</si>
  <si>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</si>
  <si>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</si>
  <si>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</si>
  <si>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</si>
  <si>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</si>
  <si>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</si>
  <si>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</si>
  <si>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</si>
  <si>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</si>
  <si>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</si>
  <si>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</si>
  <si>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</si>
  <si>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</si>
  <si>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</si>
  <si>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</si>
  <si>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</si>
  <si>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</si>
  <si>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</si>
  <si>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</si>
  <si>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</si>
  <si>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</si>
  <si>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</si>
  <si>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</si>
  <si>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</si>
  <si>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</si>
  <si>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</si>
  <si>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</si>
  <si>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</si>
  <si>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</si>
  <si>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</si>
  <si>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</si>
  <si>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</si>
  <si>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</si>
  <si>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</si>
  <si>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</si>
  <si>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</si>
  <si>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</si>
  <si>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</si>
  <si>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</si>
  <si>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</si>
  <si>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</si>
  <si>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</si>
  <si>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</si>
  <si>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</si>
  <si>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</si>
  <si>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</si>
  <si>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</si>
  <si>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</si>
  <si>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</si>
  <si>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</si>
  <si>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</si>
  <si>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</si>
  <si>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</si>
  <si>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</si>
  <si>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</si>
  <si>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</si>
  <si>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</si>
  <si>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</si>
  <si>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</si>
  <si>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</si>
  <si>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</si>
  <si>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</si>
  <si>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</si>
  <si>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</si>
  <si>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</si>
  <si>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</si>
  <si>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</si>
  <si>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</si>
  <si>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</si>
  <si>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</si>
  <si>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</si>
  <si>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</si>
  <si>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</si>
  <si>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</si>
  <si>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</si>
  <si>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</si>
  <si>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</si>
  <si>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</si>
  <si>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</si>
  <si>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</si>
  <si>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</si>
  <si>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</si>
  <si>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</si>
  <si>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</si>
  <si>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</si>
  <si>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</si>
  <si>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</si>
  <si>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</si>
  <si>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</si>
  <si>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</si>
  <si>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</si>
  <si>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</si>
  <si>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</si>
  <si>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</si>
  <si>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</si>
  <si>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</si>
  <si>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</si>
  <si>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</si>
  <si>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</si>
  <si>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</si>
  <si>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</si>
  <si>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</si>
  <si>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</si>
  <si>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</si>
  <si>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</si>
  <si>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</si>
  <si>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</si>
  <si>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</si>
  <si>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</si>
  <si>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</si>
  <si>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</si>
  <si>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</si>
  <si>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</si>
  <si>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</si>
  <si>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</si>
  <si>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</si>
  <si>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</si>
  <si>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</si>
  <si>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</si>
  <si>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</si>
  <si>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</si>
  <si>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</si>
  <si>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</si>
  <si>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</si>
  <si>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</si>
  <si>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</si>
  <si>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</si>
  <si>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</si>
  <si>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</si>
  <si>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</si>
  <si>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</si>
  <si>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</si>
  <si>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</si>
  <si>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</si>
  <si>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</si>
  <si>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</si>
  <si>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</si>
  <si>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</si>
  <si>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</si>
  <si>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</si>
  <si>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</si>
  <si>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</si>
  <si>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</si>
  <si>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</si>
  <si>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</si>
  <si>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</si>
  <si>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</si>
  <si>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</si>
  <si>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</si>
  <si>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</si>
  <si>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</si>
  <si>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</si>
  <si>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</si>
  <si>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</si>
  <si>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</si>
  <si>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</si>
  <si>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</si>
  <si>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</si>
  <si>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</si>
  <si>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</si>
  <si>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</si>
  <si>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</si>
  <si>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</si>
  <si>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</si>
  <si>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</si>
  <si>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</si>
  <si>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</si>
  <si>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</si>
  <si>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</si>
  <si>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</si>
  <si>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</si>
  <si>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</si>
  <si>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</si>
  <si>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</si>
  <si>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</si>
  <si>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</si>
  <si>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</si>
  <si>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</si>
  <si>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</si>
  <si>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</si>
  <si>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</si>
  <si>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</si>
  <si>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</si>
  <si>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</si>
  <si>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</si>
  <si>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</si>
  <si>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</si>
  <si>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</si>
  <si>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</si>
  <si>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</si>
  <si>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</si>
  <si>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</si>
  <si>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</si>
  <si>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</si>
  <si>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</si>
  <si>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</si>
  <si>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</si>
  <si>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</si>
  <si>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</si>
  <si>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</si>
  <si>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</si>
  <si>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</si>
  <si>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</si>
  <si>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</si>
  <si>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</si>
  <si>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</si>
  <si>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</si>
  <si>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</si>
  <si>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</si>
  <si>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</si>
  <si>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</si>
  <si>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</si>
  <si>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</si>
  <si>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</si>
  <si>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</si>
  <si>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</si>
  <si>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</si>
  <si>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</si>
  <si>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</si>
  <si>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</si>
  <si>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</si>
  <si>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</si>
  <si>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</si>
  <si>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</si>
  <si>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</si>
  <si>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</si>
  <si>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</si>
  <si>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</si>
  <si>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</si>
  <si>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</si>
  <si>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</si>
  <si>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</si>
  <si>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</si>
  <si>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</si>
  <si>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</si>
  <si>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</si>
  <si>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</si>
  <si>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</si>
  <si>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</si>
  <si>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</si>
  <si>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</si>
  <si>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</si>
  <si>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</si>
  <si>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</si>
  <si>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</si>
  <si>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</si>
  <si>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</si>
  <si>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</si>
  <si>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</si>
  <si>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</si>
  <si>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</si>
  <si>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</si>
  <si>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</si>
  <si>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</si>
  <si>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</si>
  <si>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</si>
  <si>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</si>
  <si>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</si>
  <si>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</si>
  <si>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</si>
  <si>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</si>
  <si>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</si>
  <si>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</si>
  <si>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</si>
  <si>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</si>
  <si>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</si>
  <si>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</si>
  <si>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</si>
  <si>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</si>
  <si>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</si>
  <si>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</si>
  <si>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</si>
  <si>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</si>
  <si>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</si>
  <si>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</si>
  <si>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</si>
  <si>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</si>
  <si>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</si>
  <si>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</si>
  <si>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</si>
  <si>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</si>
  <si>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</si>
  <si>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</si>
  <si>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</si>
  <si>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</si>
  <si>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</si>
  <si>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</si>
  <si>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</si>
  <si>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</si>
  <si>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</si>
  <si>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</si>
  <si>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</si>
  <si>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</si>
  <si>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</si>
  <si>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</si>
  <si>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</si>
  <si>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</si>
  <si>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</si>
  <si>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</si>
  <si>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</si>
  <si>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</si>
  <si>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</si>
  <si>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</si>
  <si>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</si>
  <si>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</si>
  <si>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</si>
  <si>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</si>
  <si>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</si>
  <si>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</si>
  <si>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</si>
  <si>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</si>
  <si>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</si>
  <si>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</si>
  <si>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</si>
  <si>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</si>
  <si>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</si>
  <si>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</si>
  <si>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</si>
  <si>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</si>
  <si>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</si>
  <si>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</si>
  <si>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</si>
  <si>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</si>
  <si>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</si>
  <si>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</si>
  <si>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</si>
  <si>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</si>
  <si>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</si>
  <si>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</si>
  <si>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</si>
  <si>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</si>
  <si>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</si>
  <si>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</si>
  <si>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</si>
  <si>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</si>
  <si>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</si>
  <si>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</si>
  <si>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</si>
  <si>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</si>
  <si>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</si>
  <si>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</si>
  <si>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</si>
  <si>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</si>
  <si>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</si>
  <si>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</si>
  <si>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</si>
  <si>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</si>
  <si>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</si>
  <si>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</si>
  <si>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</si>
  <si>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</si>
  <si>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</si>
  <si>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</si>
  <si>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</si>
  <si>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</si>
  <si>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</si>
  <si>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</si>
  <si>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</si>
  <si>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</si>
  <si>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</si>
  <si>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</si>
  <si>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</si>
  <si>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</si>
  <si>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</si>
  <si>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</si>
  <si>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</si>
  <si>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</si>
  <si>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</si>
  <si>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</si>
  <si>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</si>
  <si>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</si>
  <si>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</si>
  <si>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</si>
  <si>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</si>
  <si>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</si>
  <si>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</si>
  <si>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</si>
  <si>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</si>
  <si>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</si>
  <si>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</si>
  <si>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</si>
  <si>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</si>
  <si>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</si>
  <si>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</si>
  <si>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</si>
  <si>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</si>
  <si>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</si>
  <si>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</si>
  <si>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</si>
  <si>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</si>
  <si>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</si>
  <si>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</si>
  <si>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</si>
  <si>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</si>
  <si>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</si>
  <si>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</si>
  <si>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</si>
  <si>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</si>
  <si>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</si>
  <si>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</si>
  <si>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</si>
  <si>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</si>
  <si>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</si>
  <si>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</si>
  <si>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</si>
  <si>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</si>
  <si>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</si>
  <si>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</si>
  <si>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</si>
  <si>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</si>
  <si>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</si>
  <si>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</si>
  <si>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</si>
  <si>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</si>
  <si>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</si>
  <si>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</si>
  <si>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</si>
  <si>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</si>
  <si>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</si>
  <si>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</si>
  <si>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</si>
  <si>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</si>
  <si>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</si>
  <si>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</si>
  <si>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</si>
  <si>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</si>
  <si>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</si>
  <si>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</si>
  <si>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</si>
  <si>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</si>
  <si>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</si>
  <si>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</si>
  <si>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</si>
  <si>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</si>
  <si>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</si>
  <si>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</si>
  <si>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</si>
  <si>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</si>
  <si>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</si>
  <si>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</si>
  <si>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</si>
  <si>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</si>
  <si>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</si>
  <si>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</si>
  <si>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</si>
  <si>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</si>
  <si>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</si>
  <si>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</si>
  <si>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</si>
  <si>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</si>
  <si>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</si>
  <si>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</si>
  <si>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</si>
  <si>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</si>
  <si>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</si>
  <si>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</si>
  <si>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</si>
  <si>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</si>
  <si>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</si>
  <si>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</si>
  <si>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</si>
  <si>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</si>
  <si>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</si>
  <si>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</si>
  <si>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</si>
  <si>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</si>
  <si>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</si>
  <si>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</si>
  <si>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</si>
  <si>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</si>
  <si>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</si>
  <si>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</si>
  <si>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</si>
  <si>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</si>
  <si>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</si>
  <si>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</si>
  <si>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</si>
  <si>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</si>
  <si>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</si>
  <si>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</si>
  <si>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</si>
  <si>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</si>
  <si>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</si>
  <si>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</si>
  <si>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</si>
  <si>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</si>
  <si>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</si>
  <si>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</si>
  <si>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</si>
  <si>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</si>
  <si>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</si>
  <si>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</si>
  <si>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</si>
  <si>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</si>
  <si>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</si>
  <si>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</si>
  <si>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</si>
  <si>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</si>
  <si>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</si>
  <si>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</si>
  <si>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</si>
  <si>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</si>
  <si>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</si>
  <si>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</si>
  <si>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</si>
  <si>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</si>
  <si>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</si>
  <si>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</si>
  <si>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</si>
  <si>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</si>
  <si>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</si>
  <si>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</si>
  <si>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</si>
  <si>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</si>
  <si>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</si>
  <si>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</si>
  <si>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</si>
  <si>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</si>
  <si>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</si>
  <si>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</si>
  <si>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</si>
  <si>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</si>
  <si>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</si>
  <si>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</si>
  <si>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</si>
  <si>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</si>
  <si>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</si>
  <si>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</si>
  <si>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</si>
  <si>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</si>
  <si>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</si>
  <si>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</si>
  <si>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</si>
  <si>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</si>
  <si>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</si>
  <si>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</si>
  <si>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</si>
  <si>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</si>
  <si>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</si>
  <si>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</si>
  <si>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</si>
  <si>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</si>
  <si>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</si>
  <si>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</si>
  <si>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</si>
  <si>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</si>
  <si>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</si>
  <si>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</si>
  <si>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</si>
  <si>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</si>
  <si>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</si>
  <si>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</si>
  <si>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</si>
  <si>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</si>
  <si>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</si>
  <si>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</si>
  <si>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</si>
  <si>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</si>
  <si>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</si>
  <si>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</si>
  <si>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</si>
  <si>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</si>
  <si>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</si>
  <si>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</si>
  <si>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</si>
  <si>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</si>
  <si>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</si>
  <si>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</si>
  <si>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</si>
  <si>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</si>
  <si>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</si>
  <si>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</si>
  <si>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</si>
  <si>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</si>
  <si>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</si>
  <si>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</si>
  <si>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</si>
  <si>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</si>
  <si>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</si>
  <si>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</si>
  <si>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</si>
  <si>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</si>
  <si>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</si>
  <si>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</si>
  <si>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</si>
  <si>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</si>
  <si>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</si>
  <si>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</si>
  <si>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</si>
  <si>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</si>
  <si>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</si>
  <si>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</si>
  <si>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</si>
  <si>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</si>
  <si>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</si>
  <si>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</si>
  <si>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</si>
  <si>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</si>
  <si>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</si>
  <si>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</si>
  <si>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</si>
  <si>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</si>
  <si>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</si>
  <si>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</si>
  <si>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</si>
  <si>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</si>
  <si>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</si>
  <si>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</si>
  <si>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</si>
  <si>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</si>
  <si>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</si>
  <si>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</si>
  <si>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</si>
  <si>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</si>
  <si>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</si>
  <si>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</si>
  <si>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</si>
  <si>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</si>
  <si>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</si>
  <si>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</si>
  <si>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</si>
  <si>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</si>
  <si>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</si>
  <si>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</si>
  <si>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</si>
  <si>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</si>
  <si>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</si>
  <si>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</si>
  <si>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</si>
  <si>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</si>
  <si>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</si>
  <si>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</si>
  <si>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</si>
  <si>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</si>
  <si>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</si>
  <si>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</si>
  <si>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</si>
  <si>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</si>
  <si>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</si>
  <si>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</si>
  <si>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</si>
  <si>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</si>
  <si>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</si>
  <si>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</si>
  <si>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</si>
  <si>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</si>
  <si>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</si>
  <si>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</si>
  <si>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</si>
  <si>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</si>
  <si>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</si>
  <si>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</si>
  <si>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</si>
  <si>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</si>
  <si>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</si>
  <si>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</si>
  <si>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</si>
  <si>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</si>
  <si>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</si>
  <si>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</si>
  <si>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</si>
  <si>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</si>
  <si>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</si>
  <si>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</si>
  <si>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</si>
  <si>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</si>
  <si>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</si>
  <si>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</si>
  <si>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</si>
  <si>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</si>
  <si>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</si>
  <si>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</si>
  <si>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</si>
  <si>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</si>
  <si>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</si>
  <si>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</si>
  <si>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</si>
  <si>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</si>
  <si>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</si>
  <si>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</si>
  <si>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</si>
  <si>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</si>
  <si>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</si>
  <si>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</si>
  <si>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</si>
  <si>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</si>
  <si>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</si>
  <si>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</si>
  <si>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</si>
  <si>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</si>
  <si>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</si>
  <si>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</si>
  <si>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</si>
  <si>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</si>
  <si>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</si>
  <si>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</si>
  <si>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</si>
  <si>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</si>
  <si>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</si>
  <si>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</si>
  <si>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</si>
  <si>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</si>
  <si>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</si>
  <si>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</si>
  <si>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</si>
  <si>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</si>
  <si>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</si>
  <si>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</si>
  <si>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</si>
  <si>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</si>
  <si>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</si>
  <si>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</si>
  <si>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</si>
  <si>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</si>
  <si>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</si>
  <si>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</si>
  <si>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</si>
  <si>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</si>
  <si>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</si>
  <si>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</si>
  <si>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</si>
  <si>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</si>
  <si>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</si>
  <si>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</si>
  <si>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</si>
  <si>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</si>
  <si>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</si>
  <si>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</si>
  <si>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</si>
  <si>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</si>
  <si>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</si>
  <si>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</si>
  <si>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</si>
  <si>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</si>
  <si>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</si>
  <si>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</si>
  <si>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</si>
  <si>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</si>
  <si>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</si>
  <si>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</si>
  <si>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</si>
  <si>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</si>
  <si>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</si>
  <si>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</si>
  <si>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</si>
  <si>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</si>
  <si>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</si>
  <si>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</si>
  <si>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</si>
  <si>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</si>
  <si>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</si>
  <si>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</si>
  <si>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</si>
  <si>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</si>
  <si>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</si>
  <si>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</si>
  <si>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</si>
  <si>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</si>
  <si>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</si>
  <si>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</si>
  <si>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</si>
  <si>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</si>
  <si>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</si>
  <si>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</si>
  <si>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</si>
  <si>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</si>
  <si>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</si>
  <si>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</si>
  <si>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</si>
  <si>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</si>
  <si>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</si>
  <si>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</si>
  <si>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</si>
  <si>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</si>
  <si>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</si>
  <si>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</si>
  <si>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</si>
  <si>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</si>
  <si>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</si>
  <si>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</si>
  <si>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</si>
  <si>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</si>
  <si>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</si>
  <si>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</si>
  <si>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</si>
  <si>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</si>
  <si>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</si>
  <si>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</si>
  <si>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</si>
  <si>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</si>
  <si>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</si>
  <si>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</si>
  <si>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</si>
  <si>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</si>
  <si>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</si>
  <si>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</si>
  <si>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</si>
  <si>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</si>
  <si>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</si>
  <si>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</si>
  <si>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</si>
  <si>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</si>
  <si>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</si>
  <si>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</si>
  <si>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</si>
  <si>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</si>
  <si>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</si>
  <si>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</si>
  <si>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</si>
  <si>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</si>
  <si>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</si>
  <si>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</si>
  <si>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</si>
  <si>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</si>
  <si>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</si>
  <si>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</si>
  <si>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</si>
  <si>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</si>
  <si>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</si>
  <si>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</si>
  <si>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</si>
  <si>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</si>
  <si>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>DOE 25  2013-2014</t>
  </si>
  <si>
    <t>TOTAL FUND EQUITY, JULY 1, 2013</t>
  </si>
  <si>
    <t xml:space="preserve">Total Fund Equity June 30, 2014**** </t>
  </si>
  <si>
    <t>For the Fiscal Year Ending on June 30, 2014</t>
  </si>
  <si>
    <t>For Fiscal Year Ending June 30, 2014</t>
  </si>
  <si>
    <t>Indirect Cost Rate to be determine at later date for FY2015-2016</t>
  </si>
  <si>
    <t>2013-2014 Current Expenditure Per Pupil(in dollars)</t>
  </si>
  <si>
    <t>2013-14-Current Expenditure Per Pupil</t>
  </si>
  <si>
    <t>2013-14-Total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</si>
  <si>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</si>
  <si>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</si>
  <si>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</si>
  <si>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</si>
  <si>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</si>
  <si>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</si>
  <si>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</si>
  <si>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</si>
  <si>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</si>
  <si>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</si>
  <si>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</si>
  <si>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</si>
  <si>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 xml:space="preserve"> Withdrawal of Wentworth Location Portion</t>
  </si>
  <si>
    <t>Coos County Unincorporated Places</t>
  </si>
  <si>
    <t>2013-2014</t>
  </si>
  <si>
    <t>Tuition - Elementary Regular Programs</t>
  </si>
  <si>
    <t>Dixville - 0.00</t>
  </si>
  <si>
    <t>Millsfield - 0.00</t>
  </si>
  <si>
    <t>Wentworth Location - 0.00</t>
  </si>
  <si>
    <t>Millsfield - 2648.90</t>
  </si>
  <si>
    <t>2648.90</t>
  </si>
  <si>
    <t>Tuition - Elementary Special Programs</t>
  </si>
  <si>
    <t>Millsfield - 1534.53</t>
  </si>
  <si>
    <t>1534.53</t>
  </si>
  <si>
    <t>Transportation - Elementary</t>
  </si>
  <si>
    <t>Millsfield - 10,407.10</t>
  </si>
  <si>
    <t>Wentworth Locatoin - 0.00</t>
  </si>
  <si>
    <t>10,407.10</t>
  </si>
  <si>
    <t>Tuition - High School Regular Programs</t>
  </si>
  <si>
    <t>Millsfield - 16,424.60</t>
  </si>
  <si>
    <t>Wentworth Location - 18009.88</t>
  </si>
  <si>
    <t>34,434.48</t>
  </si>
  <si>
    <t>Tuition - High School Special Programs</t>
  </si>
  <si>
    <t>0.00</t>
  </si>
  <si>
    <t>Transportation - High School</t>
  </si>
  <si>
    <t>Millsfield - 9683.30</t>
  </si>
  <si>
    <t>Wentworth Location - 6776.00</t>
  </si>
  <si>
    <t>16,459.30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</si>
</sst>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="75" workbookViewId="0">
      <pane xSplit="5" ySplit="3" topLeftCell="F605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890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114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27889.61</v>
      </c>
      <c r="G9" s="18"/>
      <c r="H9" s="18"/>
      <c r="I9" s="18"/>
      <c r="J9" s="67">
        <f>SUM(I439)</f>
        <v>47755.39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27889.61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47755.39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899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27889.61</v>
      </c>
      <c r="G48" s="18"/>
      <c r="H48" s="18"/>
      <c r="I48" s="18"/>
      <c r="J48" s="13">
        <f>SUM(I459)</f>
        <v>47755.39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27889.61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47755.39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27889.61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47755.39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22655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22655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>
        <v>57.43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/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/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0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57.43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22655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57.43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0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38145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38145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/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38145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/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/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60800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57.43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/>
      <c r="G197" s="18"/>
      <c r="H197" s="18">
        <v>2648.9</v>
      </c>
      <c r="I197" s="18"/>
      <c r="J197" s="18"/>
      <c r="K197" s="18"/>
      <c r="L197" s="19">
        <f>SUM(F197:K197)</f>
        <v>2648.9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/>
      <c r="G198" s="18"/>
      <c r="H198" s="18">
        <v>1534.53</v>
      </c>
      <c r="I198" s="18"/>
      <c r="J198" s="18"/>
      <c r="K198" s="18"/>
      <c r="L198" s="19">
        <f>SUM(F198:K198)</f>
        <v>1534.53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/>
      <c r="G204" s="18"/>
      <c r="H204" s="18"/>
      <c r="I204" s="18"/>
      <c r="J204" s="18"/>
      <c r="K204" s="18"/>
      <c r="L204" s="19">
        <f t="shared" si="0"/>
        <v>0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10407.1</v>
      </c>
      <c r="I208" s="18"/>
      <c r="J208" s="18"/>
      <c r="K208" s="18"/>
      <c r="L208" s="19">
        <f t="shared" si="0"/>
        <v>10407.1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14590.53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14590.53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34434.480000000003</v>
      </c>
      <c r="I233" s="18"/>
      <c r="J233" s="18"/>
      <c r="K233" s="18"/>
      <c r="L233" s="19">
        <f>SUM(F233:K233)</f>
        <v>34434.480000000003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16459.3</v>
      </c>
      <c r="I244" s="18"/>
      <c r="J244" s="18"/>
      <c r="K244" s="18"/>
      <c r="L244" s="19">
        <f t="shared" si="4"/>
        <v>16459.3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50893.78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50893.78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65484.31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65484.31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0</v>
      </c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65484.31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65484.31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/>
      <c r="G367" s="18"/>
      <c r="H367" s="18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/>
      <c r="G368" s="63"/>
      <c r="H368" s="63"/>
      <c r="I368" s="56">
        <f>SUM(F368:H368)</f>
        <v>0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0</v>
      </c>
      <c r="H400" s="18">
        <v>57.43</v>
      </c>
      <c r="I400" s="18"/>
      <c r="J400" s="24" t="s">
        <v>289</v>
      </c>
      <c r="K400" s="24" t="s">
        <v>289</v>
      </c>
      <c r="L400" s="56">
        <f t="shared" si="26"/>
        <v>57.43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57.43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57.43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57.43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57.43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v>0</v>
      </c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47755.39</v>
      </c>
      <c r="H439" s="18"/>
      <c r="I439" s="56">
        <f t="shared" ref="I439:I445" si="33">SUM(F439:H439)</f>
        <v>47755.39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47755.39</v>
      </c>
      <c r="H446" s="13">
        <f>SUM(H439:H445)</f>
        <v>0</v>
      </c>
      <c r="I446" s="13">
        <f>SUM(I439:I445)</f>
        <v>47755.39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47755.39</v>
      </c>
      <c r="H459" s="18"/>
      <c r="I459" s="56">
        <f t="shared" si="34"/>
        <v>47755.39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47755.39</v>
      </c>
      <c r="H460" s="83">
        <f>SUM(H454:H459)</f>
        <v>0</v>
      </c>
      <c r="I460" s="83">
        <f>SUM(I454:I459)</f>
        <v>47755.39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47755.39</v>
      </c>
      <c r="H461" s="42">
        <f>H452+H460</f>
        <v>0</v>
      </c>
      <c r="I461" s="42">
        <f>I452+I460</f>
        <v>47755.39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891</v>
      </c>
      <c r="B465" s="105">
        <v>19</v>
      </c>
      <c r="C465" s="111">
        <v>1</v>
      </c>
      <c r="D465" s="2" t="s">
        <v>433</v>
      </c>
      <c r="E465" s="111"/>
      <c r="F465" s="18">
        <v>32573.919999999998</v>
      </c>
      <c r="G465" s="18">
        <v>0</v>
      </c>
      <c r="H465" s="18">
        <v>0</v>
      </c>
      <c r="I465" s="18"/>
      <c r="J465" s="18">
        <v>50233.11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60800</v>
      </c>
      <c r="G468" s="18">
        <v>0</v>
      </c>
      <c r="H468" s="18">
        <v>0</v>
      </c>
      <c r="I468" s="18"/>
      <c r="J468" s="18">
        <v>57.43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60800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57.43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65484.31</v>
      </c>
      <c r="G472" s="18">
        <v>0</v>
      </c>
      <c r="H472" s="18">
        <v>0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>
        <v>2535.15</v>
      </c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65484.31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2535.15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892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27889.61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47755.39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 t="s">
        <v>911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893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894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>
        <v>2648.9</v>
      </c>
      <c r="G575" s="18"/>
      <c r="H575" s="18">
        <v>16424.599999999999</v>
      </c>
      <c r="I575" s="87">
        <f>SUM(F575:H575)</f>
        <v>19073.5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>
        <v>0</v>
      </c>
      <c r="G576" s="18"/>
      <c r="H576" s="18">
        <v>18009.88</v>
      </c>
      <c r="I576" s="87">
        <f t="shared" ref="I576:I587" si="47">SUM(F576:H576)</f>
        <v>18009.88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1534.53</v>
      </c>
      <c r="G579" s="18"/>
      <c r="H579" s="18">
        <v>0</v>
      </c>
      <c r="I579" s="87">
        <f t="shared" si="47"/>
        <v>1534.53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>
        <v>0</v>
      </c>
      <c r="G580" s="18"/>
      <c r="H580" s="18">
        <v>0</v>
      </c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10407.1</v>
      </c>
      <c r="I591" s="18"/>
      <c r="J591" s="18">
        <v>16459.3</v>
      </c>
      <c r="K591" s="104">
        <f t="shared" ref="K591:K597" si="48">SUM(H591:J591)</f>
        <v>26866.400000000001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10407.1</v>
      </c>
      <c r="I598" s="108">
        <f>SUM(I591:I597)</f>
        <v>0</v>
      </c>
      <c r="J598" s="108">
        <f>SUM(J591:J597)</f>
        <v>16459.3</v>
      </c>
      <c r="K598" s="108">
        <f>SUM(K591:K597)</f>
        <v>26866.400000000001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27889.61</v>
      </c>
      <c r="H617" s="109">
        <f>SUM(F52)</f>
        <v>27889.61</v>
      </c>
      <c r="I617" s="121" t="s">
        <v>900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0</v>
      </c>
      <c r="H618" s="109">
        <f>SUM(G52)</f>
        <v>0</v>
      </c>
      <c r="I618" s="121" t="s">
        <v>901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902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903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47755.39</v>
      </c>
      <c r="H621" s="109">
        <f>SUM(J52)</f>
        <v>47755.39</v>
      </c>
      <c r="I621" s="121" t="s">
        <v>904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27889.61</v>
      </c>
      <c r="H622" s="109">
        <f>F476</f>
        <v>27889.61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47755.39</v>
      </c>
      <c r="H626" s="109">
        <f>J476</f>
        <v>47755.39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60800</v>
      </c>
      <c r="H627" s="104">
        <f>SUM(F468)</f>
        <v>60800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57.43</v>
      </c>
      <c r="H631" s="104">
        <f>SUM(J468)</f>
        <v>57.43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65484.31</v>
      </c>
      <c r="H632" s="104">
        <f>SUM(F472)</f>
        <v>65484.31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57.43</v>
      </c>
      <c r="H637" s="164">
        <f>SUM(J468)</f>
        <v>57.43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47755.39</v>
      </c>
      <c r="H640" s="104">
        <f>SUM(G461)</f>
        <v>47755.39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47755.39</v>
      </c>
      <c r="H642" s="104">
        <f>SUM(I461)</f>
        <v>47755.39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57.43</v>
      </c>
      <c r="H644" s="104">
        <f>H408</f>
        <v>57.43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57.43</v>
      </c>
      <c r="H646" s="104">
        <f>L408</f>
        <v>57.43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26866.400000000001</v>
      </c>
      <c r="H647" s="104">
        <f>L208+L226+L244</f>
        <v>26866.400000000001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10407.1</v>
      </c>
      <c r="H649" s="104">
        <f>H598</f>
        <v>10407.1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16459.3</v>
      </c>
      <c r="H651" s="104">
        <f>J598</f>
        <v>16459.3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14590.53</v>
      </c>
      <c r="G660" s="19">
        <f>(L229+L309+L359)</f>
        <v>0</v>
      </c>
      <c r="H660" s="19">
        <f>(L247+L328+L360)</f>
        <v>50893.78</v>
      </c>
      <c r="I660" s="19">
        <f>SUM(F660:H660)</f>
        <v>65484.31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10407.1</v>
      </c>
      <c r="G662" s="19">
        <f>(L226+L306)-(J226+J306)</f>
        <v>0</v>
      </c>
      <c r="H662" s="19">
        <f>(L244+L325)-(J244+J325)</f>
        <v>16459.3</v>
      </c>
      <c r="I662" s="19">
        <f>SUM(F662:H662)</f>
        <v>26866.400000000001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4183.43</v>
      </c>
      <c r="G663" s="199">
        <f>SUM(G575:G587)+SUM(I602:I604)+L612</f>
        <v>0</v>
      </c>
      <c r="H663" s="199">
        <f>SUM(H575:H587)+SUM(J602:J604)+L613</f>
        <v>34434.479999999996</v>
      </c>
      <c r="I663" s="19">
        <f>SUM(F663:H663)</f>
        <v>38617.909999999996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0</v>
      </c>
      <c r="G664" s="19">
        <f>G660-SUM(G661:G663)</f>
        <v>0</v>
      </c>
      <c r="H664" s="19">
        <f>H660-SUM(H661:H663)</f>
        <v>0</v>
      </c>
      <c r="I664" s="19">
        <f>I660-SUM(I661:I663)</f>
        <v>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horizontalDpi="4294967294" r:id="rId1"/>
  <headerFooter alignWithMargins="0">
    <oddHeader xml:space="preserve">&amp;CDOE 25 for 2013-2014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10"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Coos County Unincorporated Places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2013-2014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779</v>
      </c>
      <c r="B10" s="240"/>
      <c r="C10" s="240"/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779</v>
      </c>
      <c r="B19" s="240"/>
      <c r="C19" s="240"/>
    </row>
    <row r="20" spans="1:3" x14ac:dyDescent="0.2">
      <c r="A20" t="s">
        <v>780</v>
      </c>
      <c r="B20" s="240"/>
      <c r="C20" s="240"/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2" sqref="B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Coos County Unincorporated Places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38617.910000000003</v>
      </c>
      <c r="D5" s="20">
        <f>SUM('DOE25'!L197:L200)+SUM('DOE25'!L215:L218)+SUM('DOE25'!L233:L236)-F5-G5</f>
        <v>38617.910000000003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801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834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0</v>
      </c>
      <c r="D8" s="243"/>
      <c r="E8" s="20">
        <f>'DOE25'!L204+'DOE25'!L222+'DOE25'!L240-F8-G8-D9-D11</f>
        <v>0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818</v>
      </c>
      <c r="C9" s="245">
        <f t="shared" si="0"/>
        <v>0</v>
      </c>
      <c r="D9" s="244"/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0</v>
      </c>
      <c r="D11" s="244"/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26866.400000000001</v>
      </c>
      <c r="D15" s="20">
        <f>'DOE25'!L208+'DOE25'!L226+'DOE25'!L244-F15-G15</f>
        <v>26866.400000000001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65484.310000000005</v>
      </c>
      <c r="E33" s="246">
        <f>SUM(E5:E31)</f>
        <v>0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0</v>
      </c>
      <c r="E35" s="249"/>
    </row>
    <row r="36" spans="2:8" ht="12" thickTop="1" x14ac:dyDescent="0.2">
      <c r="B36" t="s">
        <v>815</v>
      </c>
      <c r="D36" s="20">
        <f>D33</f>
        <v>65484.310000000005</v>
      </c>
    </row>
    <row r="38" spans="2:8" x14ac:dyDescent="0.2">
      <c r="B38" s="187" t="s">
        <v>895</v>
      </c>
      <c r="C38" s="266"/>
      <c r="D38" s="267"/>
    </row>
    <row r="39" spans="2:8" x14ac:dyDescent="0.2">
      <c r="B39" t="s">
        <v>824</v>
      </c>
      <c r="D39" s="181" t="str">
        <f>IF(E10&gt;0,"Y","N")</f>
        <v>N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20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Coos County Unincorporated Places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27889.61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47755.39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27889.61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47755.39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905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906</v>
      </c>
      <c r="B47" s="6">
        <v>760</v>
      </c>
      <c r="C47" s="95">
        <f>'DOE25'!F48</f>
        <v>27889.61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47755.39</v>
      </c>
      <c r="H47" s="124"/>
      <c r="I47" s="124"/>
    </row>
    <row r="48" spans="1:9" x14ac:dyDescent="0.2">
      <c r="A48" s="1" t="s">
        <v>907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908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909</v>
      </c>
      <c r="B50" s="48"/>
      <c r="C50" s="41">
        <f>SUM(C34:C49)</f>
        <v>27889.61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47755.39</v>
      </c>
      <c r="H50" s="124"/>
      <c r="I50" s="124"/>
    </row>
    <row r="51" spans="1:9" ht="12" thickTop="1" x14ac:dyDescent="0.2">
      <c r="A51" s="38" t="s">
        <v>910</v>
      </c>
      <c r="B51" s="2"/>
      <c r="C51" s="41">
        <f>C50+C31</f>
        <v>27889.61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47755.39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22655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57.43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0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0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57.43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22655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57.43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0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38145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38145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38145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60800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57.43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37083.380000000005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1534.53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38617.910000000003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0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26866.400000000001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0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26866.400000000001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57.43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-57.43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65484.310000000005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4294967294" r:id="rId1"/>
  <headerFooter alignWithMargins="0">
    <oddHeader>&amp;C&amp;A
2013-2014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Coos County Unincorporated Places</v>
      </c>
    </row>
    <row r="3" spans="1:4" x14ac:dyDescent="0.2">
      <c r="B3" s="188" t="s">
        <v>896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897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37083</v>
      </c>
      <c r="D10" s="182">
        <f>ROUND((C10/$C$28)*100,1)</f>
        <v>56.6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1535</v>
      </c>
      <c r="D11" s="182">
        <f>ROUND((C11/$C$28)*100,1)</f>
        <v>2.2999999999999998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0</v>
      </c>
      <c r="D17" s="182">
        <f t="shared" si="0"/>
        <v>0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26866</v>
      </c>
      <c r="D21" s="182">
        <f t="shared" si="0"/>
        <v>41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723</v>
      </c>
      <c r="C28" s="180">
        <f>SUM(C10:C27)</f>
        <v>65484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65484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898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22655</v>
      </c>
      <c r="D35" s="182">
        <f t="shared" ref="D35:D40" si="1">ROUND((C35/$C$41)*100,1)</f>
        <v>37.200000000000003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57.430000000000291</v>
      </c>
      <c r="D36" s="182">
        <f t="shared" si="1"/>
        <v>0.1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38145</v>
      </c>
      <c r="D37" s="182">
        <f t="shared" si="1"/>
        <v>62.7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60857.43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horizontalDpi="4294967294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N43" sqref="N43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Coos County Unincorporated Places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 t="s">
        <v>913</v>
      </c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 t="s">
        <v>914</v>
      </c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>
        <v>7</v>
      </c>
      <c r="B9" s="219">
        <v>1</v>
      </c>
      <c r="C9" s="285" t="s">
        <v>915</v>
      </c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>
        <v>7</v>
      </c>
      <c r="B10" s="219">
        <v>1</v>
      </c>
      <c r="C10" s="285" t="s">
        <v>918</v>
      </c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>
        <v>7</v>
      </c>
      <c r="B11" s="219">
        <v>1</v>
      </c>
      <c r="C11" s="285" t="s">
        <v>917</v>
      </c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 t="s">
        <v>5</v>
      </c>
      <c r="C12" s="285" t="s">
        <v>919</v>
      </c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 t="s">
        <v>920</v>
      </c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>
        <v>7</v>
      </c>
      <c r="B15" s="219">
        <v>2</v>
      </c>
      <c r="C15" s="285" t="s">
        <v>915</v>
      </c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>
        <v>7</v>
      </c>
      <c r="B16" s="219">
        <v>2</v>
      </c>
      <c r="C16" s="285" t="s">
        <v>921</v>
      </c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>
        <v>7</v>
      </c>
      <c r="B17" s="219">
        <v>2</v>
      </c>
      <c r="C17" s="285" t="s">
        <v>917</v>
      </c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 t="s">
        <v>5</v>
      </c>
      <c r="C18" s="285" t="s">
        <v>922</v>
      </c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 t="s">
        <v>923</v>
      </c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>
        <v>7</v>
      </c>
      <c r="B21" s="219">
        <v>11</v>
      </c>
      <c r="C21" s="285" t="s">
        <v>915</v>
      </c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>
        <v>7</v>
      </c>
      <c r="B22" s="219">
        <v>11</v>
      </c>
      <c r="C22" s="285" t="s">
        <v>924</v>
      </c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>
        <v>7</v>
      </c>
      <c r="B23" s="219">
        <v>11</v>
      </c>
      <c r="C23" s="285" t="s">
        <v>925</v>
      </c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 t="s">
        <v>5</v>
      </c>
      <c r="C24" s="285" t="s">
        <v>926</v>
      </c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 t="s">
        <v>287</v>
      </c>
      <c r="B26" s="219" t="s">
        <v>287</v>
      </c>
      <c r="C26" s="285" t="s">
        <v>927</v>
      </c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>
        <v>9</v>
      </c>
      <c r="B27" s="219">
        <v>1</v>
      </c>
      <c r="C27" s="285" t="s">
        <v>915</v>
      </c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>
        <v>9</v>
      </c>
      <c r="B28" s="219">
        <v>1</v>
      </c>
      <c r="C28" s="285" t="s">
        <v>928</v>
      </c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>
        <v>9</v>
      </c>
      <c r="B29" s="219">
        <v>1</v>
      </c>
      <c r="C29" s="285" t="s">
        <v>929</v>
      </c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 t="s">
        <v>5</v>
      </c>
      <c r="C30" s="285" t="s">
        <v>930</v>
      </c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 t="s">
        <v>287</v>
      </c>
      <c r="B32" s="219" t="s">
        <v>287</v>
      </c>
      <c r="C32" s="285" t="s">
        <v>931</v>
      </c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>
        <v>9</v>
      </c>
      <c r="B33" s="219">
        <v>2</v>
      </c>
      <c r="C33" s="285" t="s">
        <v>915</v>
      </c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>
        <v>9</v>
      </c>
      <c r="B34" s="219">
        <v>2</v>
      </c>
      <c r="C34" s="285" t="s">
        <v>916</v>
      </c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>
        <v>9</v>
      </c>
      <c r="B35" s="219">
        <v>2</v>
      </c>
      <c r="C35" s="285" t="s">
        <v>917</v>
      </c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 t="s">
        <v>5</v>
      </c>
      <c r="C36" s="285" t="s">
        <v>932</v>
      </c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 t="s">
        <v>933</v>
      </c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>
        <v>9</v>
      </c>
      <c r="B39" s="219">
        <v>11</v>
      </c>
      <c r="C39" s="285" t="s">
        <v>915</v>
      </c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>
        <v>9</v>
      </c>
      <c r="B40" s="219">
        <v>11</v>
      </c>
      <c r="C40" s="285" t="s">
        <v>934</v>
      </c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>
        <v>9</v>
      </c>
      <c r="B41" s="219">
        <v>11</v>
      </c>
      <c r="C41" s="285" t="s">
        <v>935</v>
      </c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 t="s">
        <v>5</v>
      </c>
      <c r="C42" s="285" t="s">
        <v>936</v>
      </c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 t="s">
        <v>287</v>
      </c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2014-08-19T17:20:07Z</cp:lastPrinted>
  <dcterms:created xsi:type="dcterms:W3CDTF">1997-12-04T19:04:30Z</dcterms:created>
  <dcterms:modified xsi:type="dcterms:W3CDTF">2014-08-26T14:31:09Z</dcterms:modified>
</cp:coreProperties>
</file>