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97" i="1" l="1"/>
  <c r="F468" i="1"/>
  <c r="C49" i="2" l="1"/>
  <c r="G200" i="1"/>
  <c r="L200" i="1"/>
  <c r="C45" i="2"/>
  <c r="G51" i="1"/>
  <c r="G5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D6" i="13" s="1"/>
  <c r="C6" i="13" s="1"/>
  <c r="F7" i="13"/>
  <c r="G7" i="13"/>
  <c r="L203" i="1"/>
  <c r="C16" i="10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D19" i="13" s="1"/>
  <c r="L253" i="1"/>
  <c r="F29" i="13"/>
  <c r="G29" i="13"/>
  <c r="L358" i="1"/>
  <c r="F661" i="1" s="1"/>
  <c r="L359" i="1"/>
  <c r="L360" i="1"/>
  <c r="I367" i="1"/>
  <c r="D29" i="13" s="1"/>
  <c r="C29" i="13" s="1"/>
  <c r="J290" i="1"/>
  <c r="J309" i="1"/>
  <c r="J328" i="1"/>
  <c r="K290" i="1"/>
  <c r="G31" i="13" s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C24" i="10" s="1"/>
  <c r="L334" i="1"/>
  <c r="L335" i="1"/>
  <c r="L260" i="1"/>
  <c r="L261" i="1"/>
  <c r="L341" i="1"/>
  <c r="L342" i="1"/>
  <c r="L255" i="1"/>
  <c r="L336" i="1"/>
  <c r="E130" i="2" s="1"/>
  <c r="E144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/>
  <c r="C139" i="2" s="1"/>
  <c r="L403" i="1"/>
  <c r="L404" i="1"/>
  <c r="L405" i="1"/>
  <c r="L406" i="1"/>
  <c r="L266" i="1"/>
  <c r="J60" i="1"/>
  <c r="G56" i="2"/>
  <c r="G59" i="2"/>
  <c r="G61" i="2"/>
  <c r="G62" i="2" s="1"/>
  <c r="F2" i="11"/>
  <c r="L613" i="1"/>
  <c r="H663" i="1" s="1"/>
  <c r="L612" i="1"/>
  <c r="G663" i="1" s="1"/>
  <c r="L611" i="1"/>
  <c r="F663" i="1"/>
  <c r="C40" i="10"/>
  <c r="F60" i="1"/>
  <c r="C56" i="2" s="1"/>
  <c r="G60" i="1"/>
  <c r="H60" i="1"/>
  <c r="E56" i="2" s="1"/>
  <c r="I60" i="1"/>
  <c r="F79" i="1"/>
  <c r="C57" i="2" s="1"/>
  <c r="F94" i="1"/>
  <c r="F111" i="1"/>
  <c r="G111" i="1"/>
  <c r="G112" i="1"/>
  <c r="H79" i="1"/>
  <c r="E57" i="2" s="1"/>
  <c r="H94" i="1"/>
  <c r="H111" i="1"/>
  <c r="I111" i="1"/>
  <c r="I112" i="1" s="1"/>
  <c r="I193" i="1" s="1"/>
  <c r="G630" i="1" s="1"/>
  <c r="J630" i="1" s="1"/>
  <c r="J111" i="1"/>
  <c r="J112" i="1" s="1"/>
  <c r="F121" i="1"/>
  <c r="F140" i="1" s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7" i="10"/>
  <c r="L250" i="1"/>
  <c r="C113" i="2" s="1"/>
  <c r="L332" i="1"/>
  <c r="L254" i="1"/>
  <c r="L268" i="1"/>
  <c r="C26" i="10" s="1"/>
  <c r="L269" i="1"/>
  <c r="L349" i="1"/>
  <c r="L350" i="1"/>
  <c r="I665" i="1"/>
  <c r="I670" i="1"/>
  <c r="L229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/>
  <c r="L522" i="1"/>
  <c r="F550" i="1"/>
  <c r="L523" i="1"/>
  <c r="F551" i="1"/>
  <c r="L526" i="1"/>
  <c r="L527" i="1"/>
  <c r="G550" i="1" s="1"/>
  <c r="L528" i="1"/>
  <c r="G551" i="1" s="1"/>
  <c r="L531" i="1"/>
  <c r="H549" i="1" s="1"/>
  <c r="L532" i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C9" i="2"/>
  <c r="D9" i="2"/>
  <c r="E9" i="2"/>
  <c r="F9" i="2"/>
  <c r="I440" i="1"/>
  <c r="J10" i="1"/>
  <c r="G9" i="2" s="1"/>
  <c r="C10" i="2"/>
  <c r="C18" i="2" s="1"/>
  <c r="C11" i="2"/>
  <c r="D11" i="2"/>
  <c r="E11" i="2"/>
  <c r="F11" i="2"/>
  <c r="I441" i="1"/>
  <c r="J12" i="1" s="1"/>
  <c r="G11" i="2"/>
  <c r="C12" i="2"/>
  <c r="D12" i="2"/>
  <c r="E12" i="2"/>
  <c r="F12" i="2"/>
  <c r="I442" i="1"/>
  <c r="J13" i="1"/>
  <c r="G12" i="2" s="1"/>
  <c r="C13" i="2"/>
  <c r="D13" i="2"/>
  <c r="E13" i="2"/>
  <c r="F13" i="2"/>
  <c r="I443" i="1"/>
  <c r="J14" i="1"/>
  <c r="G13" i="2" s="1"/>
  <c r="F14" i="2"/>
  <c r="F18" i="2" s="1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 s="1"/>
  <c r="C22" i="2"/>
  <c r="C31" i="2" s="1"/>
  <c r="D22" i="2"/>
  <c r="E22" i="2"/>
  <c r="F22" i="2"/>
  <c r="I449" i="1"/>
  <c r="C23" i="2"/>
  <c r="D23" i="2"/>
  <c r="E23" i="2"/>
  <c r="F23" i="2"/>
  <c r="I450" i="1"/>
  <c r="J24" i="1" s="1"/>
  <c r="G23" i="2"/>
  <c r="C24" i="2"/>
  <c r="D24" i="2"/>
  <c r="E24" i="2"/>
  <c r="F24" i="2"/>
  <c r="F31" i="2" s="1"/>
  <c r="F51" i="2" s="1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E50" i="2" s="1"/>
  <c r="F34" i="2"/>
  <c r="C35" i="2"/>
  <c r="D35" i="2"/>
  <c r="E35" i="2"/>
  <c r="F35" i="2"/>
  <c r="I454" i="1"/>
  <c r="J49" i="1" s="1"/>
  <c r="G48" i="2" s="1"/>
  <c r="I456" i="1"/>
  <c r="J43" i="1"/>
  <c r="I457" i="1"/>
  <c r="J37" i="1"/>
  <c r="I459" i="1"/>
  <c r="J48" i="1"/>
  <c r="D56" i="2"/>
  <c r="F56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70" i="2" s="1"/>
  <c r="C67" i="2"/>
  <c r="C69" i="2"/>
  <c r="D69" i="2"/>
  <c r="D70" i="2" s="1"/>
  <c r="E69" i="2"/>
  <c r="E70" i="2" s="1"/>
  <c r="E81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D103" i="2"/>
  <c r="E96" i="2"/>
  <c r="F96" i="2"/>
  <c r="G96" i="2"/>
  <c r="G103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3" i="2"/>
  <c r="C114" i="2"/>
  <c r="E114" i="2"/>
  <c r="D115" i="2"/>
  <c r="F115" i="2"/>
  <c r="G115" i="2"/>
  <c r="C118" i="2"/>
  <c r="E119" i="2"/>
  <c r="C120" i="2"/>
  <c r="E120" i="2"/>
  <c r="E121" i="2"/>
  <c r="C122" i="2"/>
  <c r="E123" i="2"/>
  <c r="C124" i="2"/>
  <c r="E124" i="2"/>
  <c r="C125" i="2"/>
  <c r="E125" i="2"/>
  <c r="F128" i="2"/>
  <c r="G128" i="2"/>
  <c r="C130" i="2"/>
  <c r="F130" i="2"/>
  <c r="F144" i="2" s="1"/>
  <c r="D134" i="2"/>
  <c r="D144" i="2" s="1"/>
  <c r="F134" i="2"/>
  <c r="K419" i="1"/>
  <c r="K427" i="1"/>
  <c r="K433" i="1"/>
  <c r="L263" i="1"/>
  <c r="C135" i="2"/>
  <c r="E135" i="2"/>
  <c r="L264" i="1"/>
  <c r="C136" i="2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G158" i="2" s="1"/>
  <c r="D158" i="2"/>
  <c r="E158" i="2"/>
  <c r="F158" i="2"/>
  <c r="B159" i="2"/>
  <c r="G159" i="2" s="1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 s="1"/>
  <c r="I500" i="1"/>
  <c r="E161" i="2"/>
  <c r="J500" i="1"/>
  <c r="F161" i="2" s="1"/>
  <c r="B162" i="2"/>
  <c r="C162" i="2"/>
  <c r="D162" i="2"/>
  <c r="G162" i="2" s="1"/>
  <c r="E162" i="2"/>
  <c r="F162" i="2"/>
  <c r="B163" i="2"/>
  <c r="C163" i="2"/>
  <c r="D163" i="2"/>
  <c r="E163" i="2"/>
  <c r="F163" i="2"/>
  <c r="F503" i="1"/>
  <c r="G503" i="1"/>
  <c r="C164" i="2" s="1"/>
  <c r="H503" i="1"/>
  <c r="D164" i="2"/>
  <c r="I503" i="1"/>
  <c r="E164" i="2" s="1"/>
  <c r="J503" i="1"/>
  <c r="F164" i="2"/>
  <c r="F19" i="1"/>
  <c r="G617" i="1" s="1"/>
  <c r="G19" i="1"/>
  <c r="H19" i="1"/>
  <c r="I19" i="1"/>
  <c r="G620" i="1" s="1"/>
  <c r="F32" i="1"/>
  <c r="G32" i="1"/>
  <c r="H618" i="1"/>
  <c r="H32" i="1"/>
  <c r="I32" i="1"/>
  <c r="H51" i="1"/>
  <c r="G624" i="1"/>
  <c r="I51" i="1"/>
  <c r="I52" i="1" s="1"/>
  <c r="H620" i="1" s="1"/>
  <c r="F177" i="1"/>
  <c r="I177" i="1"/>
  <c r="F183" i="1"/>
  <c r="G183" i="1"/>
  <c r="G192" i="1"/>
  <c r="H183" i="1"/>
  <c r="H192" i="1" s="1"/>
  <c r="I183" i="1"/>
  <c r="J183" i="1"/>
  <c r="G645" i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F229" i="1"/>
  <c r="G229" i="1"/>
  <c r="H229" i="1"/>
  <c r="I229" i="1"/>
  <c r="I257" i="1" s="1"/>
  <c r="I271" i="1" s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L337" i="1" s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634" i="1" s="1"/>
  <c r="J362" i="1"/>
  <c r="K362" i="1"/>
  <c r="I368" i="1"/>
  <c r="I369" i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J645" i="1" s="1"/>
  <c r="H393" i="1"/>
  <c r="I393" i="1"/>
  <c r="F401" i="1"/>
  <c r="G401" i="1"/>
  <c r="H401" i="1"/>
  <c r="H408" i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H434" i="1" s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G461" i="1" s="1"/>
  <c r="H640" i="1" s="1"/>
  <c r="J640" i="1" s="1"/>
  <c r="H452" i="1"/>
  <c r="F460" i="1"/>
  <c r="G460" i="1"/>
  <c r="H460" i="1"/>
  <c r="H461" i="1" s="1"/>
  <c r="H641" i="1" s="1"/>
  <c r="J641" i="1" s="1"/>
  <c r="F461" i="1"/>
  <c r="H639" i="1" s="1"/>
  <c r="F470" i="1"/>
  <c r="F476" i="1" s="1"/>
  <c r="H622" i="1" s="1"/>
  <c r="G470" i="1"/>
  <c r="H470" i="1"/>
  <c r="I470" i="1"/>
  <c r="J470" i="1"/>
  <c r="J476" i="1"/>
  <c r="H626" i="1"/>
  <c r="F474" i="1"/>
  <c r="G474" i="1"/>
  <c r="H474" i="1"/>
  <c r="H476" i="1" s="1"/>
  <c r="H624" i="1" s="1"/>
  <c r="J624" i="1" s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G545" i="1" s="1"/>
  <c r="H539" i="1"/>
  <c r="I539" i="1"/>
  <c r="J539" i="1"/>
  <c r="K539" i="1"/>
  <c r="F544" i="1"/>
  <c r="G544" i="1"/>
  <c r="H544" i="1"/>
  <c r="H545" i="1" s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F571" i="1" s="1"/>
  <c r="G570" i="1"/>
  <c r="G571" i="1" s="1"/>
  <c r="H570" i="1"/>
  <c r="I570" i="1"/>
  <c r="J570" i="1"/>
  <c r="J571" i="1" s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8" i="1" s="1"/>
  <c r="K594" i="1"/>
  <c r="K595" i="1"/>
  <c r="K596" i="1"/>
  <c r="K597" i="1"/>
  <c r="H598" i="1"/>
  <c r="H649" i="1"/>
  <c r="J649" i="1"/>
  <c r="I598" i="1"/>
  <c r="H650" i="1" s="1"/>
  <c r="J650" i="1" s="1"/>
  <c r="J598" i="1"/>
  <c r="H651" i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3" i="1"/>
  <c r="J623" i="1" s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H643" i="1"/>
  <c r="G644" i="1"/>
  <c r="H647" i="1"/>
  <c r="G649" i="1"/>
  <c r="G650" i="1"/>
  <c r="G651" i="1"/>
  <c r="G652" i="1"/>
  <c r="H652" i="1"/>
  <c r="G653" i="1"/>
  <c r="H653" i="1"/>
  <c r="G654" i="1"/>
  <c r="J654" i="1" s="1"/>
  <c r="H654" i="1"/>
  <c r="H655" i="1"/>
  <c r="F192" i="1"/>
  <c r="L351" i="1"/>
  <c r="D62" i="2"/>
  <c r="D63" i="2"/>
  <c r="D18" i="13"/>
  <c r="C18" i="13" s="1"/>
  <c r="D17" i="13"/>
  <c r="C17" i="13" s="1"/>
  <c r="C91" i="2"/>
  <c r="D50" i="2"/>
  <c r="D91" i="2"/>
  <c r="C19" i="13"/>
  <c r="E13" i="13"/>
  <c r="C13" i="13" s="1"/>
  <c r="E78" i="2"/>
  <c r="L427" i="1"/>
  <c r="H112" i="1"/>
  <c r="L433" i="1"/>
  <c r="I169" i="1"/>
  <c r="H169" i="1"/>
  <c r="J643" i="1"/>
  <c r="G476" i="1"/>
  <c r="H623" i="1"/>
  <c r="F169" i="1"/>
  <c r="C39" i="10" s="1"/>
  <c r="J140" i="1"/>
  <c r="J193" i="1" s="1"/>
  <c r="J552" i="1"/>
  <c r="H140" i="1"/>
  <c r="L393" i="1"/>
  <c r="C138" i="2" s="1"/>
  <c r="C141" i="2" s="1"/>
  <c r="J651" i="1"/>
  <c r="J545" i="1"/>
  <c r="H338" i="1"/>
  <c r="H352" i="1"/>
  <c r="E16" i="13"/>
  <c r="I545" i="1"/>
  <c r="G36" i="2"/>
  <c r="C16" i="13"/>
  <c r="F62" i="2"/>
  <c r="F63" i="2"/>
  <c r="C23" i="10"/>
  <c r="G160" i="2"/>
  <c r="C103" i="2"/>
  <c r="F91" i="2"/>
  <c r="F50" i="2"/>
  <c r="I338" i="1"/>
  <c r="I352" i="1" s="1"/>
  <c r="L407" i="1"/>
  <c r="C140" i="2"/>
  <c r="I192" i="1"/>
  <c r="E91" i="2"/>
  <c r="J653" i="1"/>
  <c r="G21" i="2"/>
  <c r="J434" i="1"/>
  <c r="F434" i="1"/>
  <c r="K434" i="1"/>
  <c r="G134" i="2"/>
  <c r="G144" i="2" s="1"/>
  <c r="G145" i="2" s="1"/>
  <c r="F31" i="13"/>
  <c r="G169" i="1"/>
  <c r="G140" i="1"/>
  <c r="G193" i="1" s="1"/>
  <c r="G628" i="1" s="1"/>
  <c r="J628" i="1" s="1"/>
  <c r="C5" i="10"/>
  <c r="G42" i="2"/>
  <c r="G16" i="2"/>
  <c r="F545" i="1"/>
  <c r="J620" i="1"/>
  <c r="I140" i="1"/>
  <c r="C38" i="10" s="1"/>
  <c r="J652" i="1"/>
  <c r="I434" i="1"/>
  <c r="G434" i="1"/>
  <c r="C11" i="10"/>
  <c r="D14" i="13"/>
  <c r="C14" i="13"/>
  <c r="C20" i="10"/>
  <c r="D7" i="13"/>
  <c r="C7" i="13" s="1"/>
  <c r="C119" i="2"/>
  <c r="C110" i="2"/>
  <c r="C35" i="10"/>
  <c r="J618" i="1"/>
  <c r="C109" i="2"/>
  <c r="K500" i="1"/>
  <c r="D127" i="2"/>
  <c r="D128" i="2"/>
  <c r="D145" i="2" s="1"/>
  <c r="G661" i="1"/>
  <c r="H661" i="1"/>
  <c r="I661" i="1" s="1"/>
  <c r="H52" i="1"/>
  <c r="H619" i="1" s="1"/>
  <c r="J619" i="1" s="1"/>
  <c r="L270" i="1"/>
  <c r="I663" i="1"/>
  <c r="F552" i="1"/>
  <c r="L524" i="1"/>
  <c r="E112" i="2"/>
  <c r="H193" i="1"/>
  <c r="G629" i="1" s="1"/>
  <c r="J629" i="1" s="1"/>
  <c r="F51" i="1"/>
  <c r="F52" i="1" s="1"/>
  <c r="H617" i="1" s="1"/>
  <c r="J655" i="1"/>
  <c r="J192" i="1"/>
  <c r="G47" i="2"/>
  <c r="G50" i="2" s="1"/>
  <c r="J51" i="1"/>
  <c r="I460" i="1"/>
  <c r="G626" i="1"/>
  <c r="J626" i="1" s="1"/>
  <c r="D5" i="13"/>
  <c r="L211" i="1"/>
  <c r="C112" i="2"/>
  <c r="C5" i="13"/>
  <c r="A22" i="12"/>
  <c r="A13" i="12"/>
  <c r="G647" i="1"/>
  <c r="J647" i="1" s="1"/>
  <c r="G622" i="1" l="1"/>
  <c r="J622" i="1" s="1"/>
  <c r="J617" i="1"/>
  <c r="F112" i="1"/>
  <c r="G33" i="13"/>
  <c r="C27" i="10"/>
  <c r="G635" i="1"/>
  <c r="J635" i="1" s="1"/>
  <c r="G631" i="1"/>
  <c r="J631" i="1" s="1"/>
  <c r="G646" i="1"/>
  <c r="H550" i="1"/>
  <c r="L534" i="1"/>
  <c r="G549" i="1"/>
  <c r="L529" i="1"/>
  <c r="L545" i="1" s="1"/>
  <c r="E62" i="2"/>
  <c r="E63" i="2" s="1"/>
  <c r="H25" i="13"/>
  <c r="C25" i="10"/>
  <c r="C132" i="2"/>
  <c r="C144" i="2" s="1"/>
  <c r="E118" i="2"/>
  <c r="C10" i="10"/>
  <c r="L565" i="1"/>
  <c r="L560" i="1"/>
  <c r="K338" i="1"/>
  <c r="K352" i="1" s="1"/>
  <c r="J257" i="1"/>
  <c r="F257" i="1"/>
  <c r="F271" i="1" s="1"/>
  <c r="G163" i="2"/>
  <c r="G161" i="2"/>
  <c r="G157" i="2"/>
  <c r="F145" i="2"/>
  <c r="C78" i="2"/>
  <c r="C81" i="2" s="1"/>
  <c r="C50" i="2"/>
  <c r="C51" i="2" s="1"/>
  <c r="E31" i="2"/>
  <c r="E51" i="2" s="1"/>
  <c r="E18" i="2"/>
  <c r="K551" i="1"/>
  <c r="C63" i="2"/>
  <c r="C104" i="2" s="1"/>
  <c r="L247" i="1"/>
  <c r="D51" i="2"/>
  <c r="B164" i="2"/>
  <c r="G164" i="2" s="1"/>
  <c r="K503" i="1"/>
  <c r="E33" i="13"/>
  <c r="D35" i="13" s="1"/>
  <c r="L290" i="1"/>
  <c r="F22" i="13"/>
  <c r="C29" i="10"/>
  <c r="K545" i="1"/>
  <c r="K257" i="1"/>
  <c r="K271" i="1" s="1"/>
  <c r="E103" i="2"/>
  <c r="F103" i="2"/>
  <c r="F104" i="2" s="1"/>
  <c r="D81" i="2"/>
  <c r="D104" i="2" s="1"/>
  <c r="D31" i="2"/>
  <c r="J23" i="1"/>
  <c r="I452" i="1"/>
  <c r="I461" i="1" s="1"/>
  <c r="H642" i="1" s="1"/>
  <c r="G660" i="1"/>
  <c r="G664" i="1" s="1"/>
  <c r="G63" i="2"/>
  <c r="G104" i="2" s="1"/>
  <c r="D12" i="13"/>
  <c r="C12" i="13" s="1"/>
  <c r="C18" i="10"/>
  <c r="C121" i="2"/>
  <c r="C128" i="2" s="1"/>
  <c r="C15" i="10"/>
  <c r="C19" i="10"/>
  <c r="C13" i="10"/>
  <c r="F338" i="1"/>
  <c r="F352" i="1" s="1"/>
  <c r="D18" i="2"/>
  <c r="E122" i="2"/>
  <c r="E109" i="2"/>
  <c r="E115" i="2" s="1"/>
  <c r="L408" i="1"/>
  <c r="J625" i="1"/>
  <c r="L544" i="1"/>
  <c r="L539" i="1"/>
  <c r="L419" i="1"/>
  <c r="L434" i="1" s="1"/>
  <c r="G638" i="1" s="1"/>
  <c r="J638" i="1" s="1"/>
  <c r="G338" i="1"/>
  <c r="G352" i="1" s="1"/>
  <c r="L256" i="1"/>
  <c r="G156" i="2"/>
  <c r="I446" i="1"/>
  <c r="G642" i="1" s="1"/>
  <c r="J642" i="1" s="1"/>
  <c r="J9" i="1"/>
  <c r="L382" i="1"/>
  <c r="G636" i="1" s="1"/>
  <c r="J636" i="1" s="1"/>
  <c r="D15" i="13"/>
  <c r="C15" i="13" s="1"/>
  <c r="C21" i="10"/>
  <c r="C111" i="2"/>
  <c r="C115" i="2" s="1"/>
  <c r="C145" i="2" s="1"/>
  <c r="C36" i="10" l="1"/>
  <c r="C41" i="10" s="1"/>
  <c r="D38" i="10" s="1"/>
  <c r="F193" i="1"/>
  <c r="G627" i="1" s="1"/>
  <c r="J627" i="1" s="1"/>
  <c r="J32" i="1"/>
  <c r="J52" i="1" s="1"/>
  <c r="H621" i="1" s="1"/>
  <c r="G22" i="2"/>
  <c r="G31" i="2" s="1"/>
  <c r="G51" i="2" s="1"/>
  <c r="F33" i="13"/>
  <c r="C22" i="13"/>
  <c r="H33" i="13"/>
  <c r="C25" i="13"/>
  <c r="D37" i="10"/>
  <c r="D35" i="10"/>
  <c r="D40" i="10"/>
  <c r="G8" i="2"/>
  <c r="G18" i="2" s="1"/>
  <c r="J19" i="1"/>
  <c r="G621" i="1" s="1"/>
  <c r="L338" i="1"/>
  <c r="L352" i="1" s="1"/>
  <c r="G633" i="1" s="1"/>
  <c r="J633" i="1" s="1"/>
  <c r="D31" i="13"/>
  <c r="C31" i="13" s="1"/>
  <c r="L571" i="1"/>
  <c r="E128" i="2"/>
  <c r="E104" i="2"/>
  <c r="H552" i="1"/>
  <c r="K550" i="1"/>
  <c r="G637" i="1"/>
  <c r="J637" i="1" s="1"/>
  <c r="H646" i="1"/>
  <c r="J646" i="1" s="1"/>
  <c r="G672" i="1"/>
  <c r="G667" i="1"/>
  <c r="E145" i="2"/>
  <c r="D13" i="10"/>
  <c r="D18" i="10"/>
  <c r="H660" i="1"/>
  <c r="H664" i="1" s="1"/>
  <c r="L257" i="1"/>
  <c r="L271" i="1" s="1"/>
  <c r="G632" i="1" s="1"/>
  <c r="J632" i="1" s="1"/>
  <c r="J271" i="1"/>
  <c r="H648" i="1"/>
  <c r="J648" i="1" s="1"/>
  <c r="C28" i="10"/>
  <c r="D15" i="10" s="1"/>
  <c r="D10" i="10"/>
  <c r="D25" i="10"/>
  <c r="G552" i="1"/>
  <c r="K549" i="1"/>
  <c r="K552" i="1" s="1"/>
  <c r="F660" i="1"/>
  <c r="D36" i="10"/>
  <c r="D39" i="10" l="1"/>
  <c r="D21" i="10"/>
  <c r="J621" i="1"/>
  <c r="H656" i="1"/>
  <c r="D41" i="10"/>
  <c r="F664" i="1"/>
  <c r="I660" i="1"/>
  <c r="I664" i="1" s="1"/>
  <c r="D33" i="13"/>
  <c r="D36" i="13" s="1"/>
  <c r="C30" i="10"/>
  <c r="D26" i="10"/>
  <c r="D12" i="10"/>
  <c r="D22" i="10"/>
  <c r="D11" i="10"/>
  <c r="D28" i="10" s="1"/>
  <c r="D20" i="10"/>
  <c r="D23" i="10"/>
  <c r="D16" i="10"/>
  <c r="D17" i="10"/>
  <c r="D24" i="10"/>
  <c r="H672" i="1"/>
  <c r="C6" i="10" s="1"/>
  <c r="H667" i="1"/>
  <c r="D27" i="10"/>
  <c r="D19" i="10"/>
  <c r="I672" i="1" l="1"/>
  <c r="C7" i="10" s="1"/>
  <c r="I667" i="1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<sst xmlns="http://schemas.openxmlformats.org/spreadsheetml/2006/main" count="3967" uniqueCount="924">
  <si>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</si>
  <si>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</si>
  <si>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</si>
  <si>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</si>
  <si>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</si>
  <si>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</si>
  <si>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</si>
  <si>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</si>
  <si>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</si>
  <si>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</si>
  <si>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</si>
  <si>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</si>
  <si>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</si>
  <si>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</si>
  <si>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</si>
  <si>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</si>
  <si>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</si>
  <si>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</si>
  <si>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</si>
  <si>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</si>
  <si>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</si>
  <si>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</si>
  <si>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</si>
  <si>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</si>
  <si>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</si>
  <si>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</si>
  <si>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</si>
  <si>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</si>
  <si>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</si>
  <si>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</si>
  <si>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</si>
  <si>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</si>
  <si>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</si>
  <si>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</si>
  <si>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</si>
  <si>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</si>
  <si>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</si>
  <si>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</si>
  <si>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</si>
  <si>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</si>
  <si>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</si>
  <si>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</si>
  <si>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</si>
  <si>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</si>
  <si>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</si>
  <si>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</si>
  <si>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</si>
  <si>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</si>
  <si>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</si>
  <si>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</si>
  <si>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</si>
  <si>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</si>
  <si>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</si>
  <si>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</si>
  <si>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</si>
  <si>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</si>
  <si>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</si>
  <si>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</si>
  <si>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</si>
  <si>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</si>
  <si>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</si>
  <si>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</si>
  <si>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</si>
  <si>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</si>
  <si>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</si>
  <si>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</si>
  <si>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</si>
  <si>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</si>
  <si>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</si>
  <si>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</si>
  <si>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</si>
  <si>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</si>
  <si>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</si>
  <si>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</si>
  <si>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</si>
  <si>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</si>
  <si>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</si>
  <si>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</si>
  <si>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</si>
  <si>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</si>
  <si>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</si>
  <si>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</si>
  <si>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</si>
  <si>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</si>
  <si>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</si>
  <si>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</si>
  <si>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</si>
  <si>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</si>
  <si>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</si>
  <si>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</si>
  <si>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</si>
  <si>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</si>
  <si>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</si>
  <si>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</si>
  <si>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</si>
  <si>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</si>
  <si>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</si>
  <si>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</si>
  <si>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</si>
  <si>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</si>
  <si>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</si>
  <si>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</si>
  <si>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</si>
  <si>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</si>
  <si>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</si>
  <si>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</si>
  <si>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</si>
  <si>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</si>
  <si>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</si>
  <si>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</si>
  <si>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</si>
  <si>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</si>
  <si>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</si>
  <si>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</si>
  <si>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</si>
  <si>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</si>
  <si>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</si>
  <si>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</si>
  <si>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</si>
  <si>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</si>
  <si>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</si>
  <si>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</si>
  <si>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</si>
  <si>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</si>
  <si>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</si>
  <si>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</si>
  <si>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</si>
  <si>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</si>
  <si>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</si>
  <si>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</si>
  <si>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</si>
  <si>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</si>
  <si>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</si>
  <si>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</si>
  <si>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</si>
  <si>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</si>
  <si>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</si>
  <si>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</si>
  <si>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</si>
  <si>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</si>
  <si>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</si>
  <si>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</si>
  <si>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</si>
  <si>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</si>
  <si>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</si>
  <si>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</si>
  <si>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</si>
  <si>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</si>
  <si>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</si>
  <si>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</si>
  <si>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</si>
  <si>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</si>
  <si>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</si>
  <si>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</si>
  <si>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</si>
  <si>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</si>
  <si>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</si>
  <si>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</si>
  <si>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</si>
  <si>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</si>
  <si>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</si>
  <si>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</si>
  <si>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</si>
  <si>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</si>
  <si>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</si>
  <si>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</si>
  <si>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</si>
  <si>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</si>
  <si>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</si>
  <si>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</si>
  <si>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</si>
  <si>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</si>
  <si>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</si>
  <si>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</si>
  <si>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</si>
  <si>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</si>
  <si>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</si>
  <si>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</si>
  <si>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</si>
  <si>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</si>
  <si>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</si>
  <si>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</si>
  <si>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</si>
  <si>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</si>
  <si>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</si>
  <si>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</si>
  <si>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</si>
  <si>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</si>
  <si>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</si>
  <si>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</si>
  <si>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</si>
  <si>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</si>
  <si>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</si>
  <si>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</si>
  <si>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</si>
  <si>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</si>
  <si>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</si>
  <si>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</si>
  <si>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</si>
  <si>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</si>
  <si>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</si>
  <si>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</si>
  <si>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</si>
  <si>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</si>
  <si>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</si>
  <si>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</si>
  <si>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</si>
  <si>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</si>
  <si>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</si>
  <si>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</si>
  <si>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</si>
  <si>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</si>
  <si>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</si>
  <si>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</si>
  <si>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</si>
  <si>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</si>
  <si>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</si>
  <si>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</si>
  <si>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</si>
  <si>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</si>
  <si>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</si>
  <si>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</si>
  <si>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</si>
  <si>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</si>
  <si>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</si>
  <si>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</si>
  <si>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</si>
  <si>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</si>
  <si>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</si>
  <si>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</si>
  <si>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</si>
  <si>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</si>
  <si>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</si>
  <si>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</si>
  <si>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</si>
  <si>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</si>
  <si>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</si>
  <si>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</si>
  <si>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</si>
  <si>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</si>
  <si>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</si>
  <si>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</si>
  <si>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</si>
  <si>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</si>
  <si>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</si>
  <si>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</si>
  <si>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</si>
  <si>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</si>
  <si>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</si>
  <si>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</si>
  <si>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</si>
  <si>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</si>
  <si>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</si>
  <si>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</si>
  <si>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</si>
  <si>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</si>
  <si>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</si>
  <si>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</si>
  <si>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</si>
  <si>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</si>
  <si>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</si>
  <si>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</si>
  <si>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</si>
  <si>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</si>
  <si>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</si>
  <si>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</si>
  <si>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</si>
  <si>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</si>
  <si>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</si>
  <si>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</si>
  <si>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</si>
  <si>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</si>
  <si>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</si>
  <si>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</si>
  <si>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</si>
  <si>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</si>
  <si>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</si>
  <si>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</si>
  <si>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</si>
  <si>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</si>
  <si>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</si>
  <si>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</si>
  <si>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</si>
  <si>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</si>
  <si>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</si>
  <si>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</si>
  <si>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</si>
  <si>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</si>
  <si>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</si>
  <si>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</si>
  <si>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</si>
  <si>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</si>
  <si>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</si>
  <si>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</si>
  <si>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</si>
  <si>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</si>
  <si>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</si>
  <si>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</si>
  <si>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</si>
  <si>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</si>
  <si>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</si>
  <si>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</si>
  <si>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</si>
  <si>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</si>
  <si>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</si>
  <si>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</si>
  <si>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</si>
  <si>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</si>
  <si>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</si>
  <si>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</si>
  <si>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</si>
  <si>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</si>
  <si>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</si>
  <si>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</si>
  <si>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</si>
  <si>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</si>
  <si>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</si>
  <si>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</si>
  <si>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</si>
  <si>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</si>
  <si>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</si>
  <si>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</si>
  <si>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</si>
  <si>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</si>
  <si>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</si>
  <si>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</si>
  <si>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</si>
  <si>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</si>
  <si>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</si>
  <si>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</si>
  <si>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</si>
  <si>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</si>
  <si>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</si>
  <si>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</si>
  <si>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</si>
  <si>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</si>
  <si>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</si>
  <si>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</si>
  <si>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</si>
  <si>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</si>
  <si>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</si>
  <si>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</si>
  <si>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</si>
  <si>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</si>
  <si>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</si>
  <si>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</si>
  <si>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</si>
  <si>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</si>
  <si>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</si>
  <si>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</si>
  <si>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</si>
  <si>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</si>
  <si>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</si>
  <si>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</si>
  <si>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</si>
  <si>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</si>
  <si>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</si>
  <si>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</si>
  <si>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</si>
  <si>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</si>
  <si>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</si>
  <si>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</si>
  <si>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</si>
  <si>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</si>
  <si>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</si>
  <si>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</si>
  <si>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</si>
  <si>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</si>
  <si>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</si>
  <si>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</si>
  <si>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</si>
  <si>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</si>
  <si>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</si>
  <si>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</si>
  <si>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</si>
  <si>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</si>
  <si>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</si>
  <si>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</si>
  <si>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</si>
  <si>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</si>
  <si>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</si>
  <si>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</si>
  <si>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</si>
  <si>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</si>
  <si>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</si>
  <si>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</si>
  <si>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</si>
  <si>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</si>
  <si>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</si>
  <si>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</si>
  <si>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</si>
  <si>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</si>
  <si>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</si>
  <si>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</si>
  <si>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</si>
  <si>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</si>
  <si>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</si>
  <si>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</si>
  <si>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</si>
  <si>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</si>
  <si>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</si>
  <si>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</si>
  <si>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</si>
  <si>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</si>
  <si>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</si>
  <si>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</si>
  <si>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</si>
  <si>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</si>
  <si>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</si>
  <si>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</si>
  <si>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</si>
  <si>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</si>
  <si>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</si>
  <si>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</si>
  <si>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</si>
  <si>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</si>
  <si>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</si>
  <si>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</si>
  <si>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</si>
  <si>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</si>
  <si>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</si>
  <si>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</si>
  <si>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</si>
  <si>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</si>
  <si>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</si>
  <si>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</si>
  <si>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</si>
  <si>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</si>
  <si>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</si>
  <si>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</si>
  <si>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</si>
  <si>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</si>
  <si>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</si>
  <si>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</si>
  <si>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</si>
  <si>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</si>
  <si>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</si>
  <si>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</si>
  <si>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</si>
  <si>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</si>
  <si>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</si>
  <si>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</si>
  <si>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</si>
  <si>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</si>
  <si>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</si>
  <si>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</si>
  <si>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</si>
  <si>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</si>
  <si>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</si>
  <si>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</si>
  <si>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</si>
  <si>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</si>
  <si>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</si>
  <si>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</si>
  <si>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</si>
  <si>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</si>
  <si>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</si>
  <si>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</si>
  <si>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</si>
  <si>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</si>
  <si>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</si>
  <si>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</si>
  <si>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</si>
  <si>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</si>
  <si>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</si>
  <si>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</si>
  <si>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</si>
  <si>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</si>
  <si>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</si>
  <si>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</si>
  <si>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</si>
  <si>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</si>
  <si>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</si>
  <si>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</si>
  <si>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</si>
  <si>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</si>
  <si>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</si>
  <si>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</si>
  <si>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</si>
  <si>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</si>
  <si>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</si>
  <si>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</si>
  <si>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</si>
  <si>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</si>
  <si>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</si>
  <si>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</si>
  <si>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</si>
  <si>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</si>
  <si>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</si>
  <si>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</si>
  <si>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</si>
  <si>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</si>
  <si>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</si>
  <si>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</si>
  <si>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</si>
  <si>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</si>
  <si>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</si>
  <si>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</si>
  <si>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</si>
  <si>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</si>
  <si>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</si>
  <si>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</si>
  <si>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</si>
  <si>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</si>
  <si>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</si>
  <si>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</si>
  <si>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</si>
  <si>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</si>
  <si>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</si>
  <si>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</si>
  <si>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</si>
  <si>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</si>
  <si>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</si>
  <si>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</si>
  <si>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</si>
  <si>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</si>
  <si>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</si>
  <si>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</si>
  <si>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</si>
  <si>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</si>
  <si>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</si>
  <si>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</si>
  <si>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</si>
  <si>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</si>
  <si>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</si>
  <si>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</si>
  <si>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</si>
  <si>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</si>
  <si>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</si>
  <si>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</si>
  <si>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</si>
  <si>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</si>
  <si>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</si>
  <si>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</si>
  <si>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</si>
  <si>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</si>
  <si>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</si>
  <si>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</si>
  <si>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</si>
  <si>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</si>
  <si>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</si>
  <si>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</si>
  <si>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</si>
  <si>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</si>
  <si>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</si>
  <si>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</si>
  <si>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</si>
  <si>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</si>
  <si>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</si>
  <si>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</si>
  <si>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</si>
  <si>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</si>
  <si>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</si>
  <si>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</si>
  <si>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</si>
  <si>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</si>
  <si>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</si>
  <si>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</si>
  <si>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</si>
  <si>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</si>
  <si>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</si>
  <si>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</si>
  <si>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</si>
  <si>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</si>
  <si>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</si>
  <si>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</si>
  <si>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</si>
  <si>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</si>
  <si>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</si>
  <si>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</si>
  <si>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</si>
  <si>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</si>
  <si>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</si>
  <si>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</si>
  <si>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</si>
  <si>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</si>
  <si>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</si>
  <si>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</si>
  <si>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</si>
  <si>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</si>
  <si>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</si>
  <si>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</si>
  <si>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</si>
  <si>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</si>
  <si>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</si>
  <si>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</si>
  <si>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</si>
  <si>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</si>
  <si>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</si>
  <si>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</si>
  <si>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</si>
  <si>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</si>
  <si>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</si>
  <si>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</si>
  <si>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</si>
  <si>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</si>
  <si>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</si>
  <si>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</si>
  <si>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</si>
  <si>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</si>
  <si>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</si>
  <si>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</si>
  <si>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</si>
  <si>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</si>
  <si>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</si>
  <si>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</si>
  <si>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</si>
  <si>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</si>
  <si>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</si>
  <si>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</si>
  <si>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</si>
  <si>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</si>
  <si>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</si>
  <si>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</si>
  <si>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</si>
  <si>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</si>
  <si>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</si>
  <si>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</si>
  <si>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</si>
  <si>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</si>
  <si>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</si>
  <si>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</si>
  <si>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</si>
  <si>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</si>
  <si>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</si>
  <si>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</si>
  <si>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</si>
  <si>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</si>
  <si>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</si>
  <si>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</si>
  <si>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</si>
  <si>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</si>
  <si>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</si>
  <si>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</si>
  <si>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</si>
  <si>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</si>
  <si>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</si>
  <si>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</si>
  <si>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</si>
  <si>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</si>
  <si>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</si>
  <si>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</si>
  <si>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</si>
  <si>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</si>
  <si>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</si>
  <si>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</si>
  <si>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</si>
  <si>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</si>
  <si>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</si>
  <si>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</si>
  <si>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</si>
  <si>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</si>
  <si>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</si>
  <si>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</si>
  <si>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</si>
  <si>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</si>
  <si>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</si>
  <si>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</si>
  <si>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</si>
  <si>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</si>
  <si>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</si>
  <si>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</si>
  <si>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</si>
  <si>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</si>
  <si>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</si>
  <si>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</si>
  <si>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</si>
  <si>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</si>
  <si>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</si>
  <si>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</si>
  <si>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</si>
  <si>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</si>
  <si>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</si>
  <si>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</si>
  <si>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</si>
  <si>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</si>
  <si>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</si>
  <si>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</si>
  <si>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</si>
  <si>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</si>
  <si>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</si>
  <si>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</si>
  <si>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</si>
  <si>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</si>
  <si>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</si>
  <si>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</si>
  <si>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</si>
  <si>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</si>
  <si>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</si>
  <si>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</si>
  <si>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</si>
  <si>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</si>
  <si>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</si>
  <si>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</si>
  <si>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</si>
  <si>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</si>
  <si>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</si>
  <si>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</si>
  <si>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</si>
  <si>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</si>
  <si>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</si>
  <si>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</si>
  <si>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</si>
  <si>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</si>
  <si>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</si>
  <si>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</si>
  <si>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</si>
  <si>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</si>
  <si>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</si>
  <si>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</si>
  <si>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</si>
  <si>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</si>
  <si>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</si>
  <si>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</si>
  <si>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</si>
  <si>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</si>
  <si>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</si>
  <si>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</si>
  <si>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</si>
  <si>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</si>
  <si>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</si>
  <si>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</si>
  <si>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</si>
  <si>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</si>
  <si>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</si>
  <si>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</si>
  <si>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</si>
  <si>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</si>
  <si>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</si>
  <si>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</si>
  <si>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</si>
  <si>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</si>
  <si>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</si>
  <si>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</si>
  <si>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</si>
  <si>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</si>
  <si>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</si>
  <si>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</si>
  <si>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</si>
  <si>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</si>
  <si>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</si>
  <si>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</si>
  <si>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</si>
  <si>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</si>
  <si>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</si>
  <si>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</si>
  <si>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</si>
  <si>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</si>
  <si>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</si>
  <si>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</si>
  <si>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</si>
  <si>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</si>
  <si>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</si>
  <si>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</si>
  <si>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</si>
  <si>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</si>
  <si>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</si>
  <si>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</si>
  <si>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</si>
  <si>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</si>
  <si>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</si>
  <si>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</si>
  <si>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</si>
  <si>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</si>
  <si>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</si>
  <si>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</si>
  <si>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</si>
  <si>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</si>
  <si>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</si>
  <si>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</si>
  <si>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</si>
  <si>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</si>
  <si>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</si>
  <si>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</si>
  <si>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</si>
  <si>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</si>
  <si>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</si>
  <si>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</si>
  <si>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</si>
  <si>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</si>
  <si>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</si>
  <si>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</si>
  <si>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</si>
  <si>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</si>
  <si>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</si>
  <si>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</si>
  <si>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</si>
  <si>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</si>
  <si>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</si>
  <si>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</si>
  <si>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</si>
  <si>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</si>
  <si>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</si>
  <si>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</si>
  <si>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</si>
  <si>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</si>
  <si>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</si>
  <si>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</si>
  <si>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</si>
  <si>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</si>
  <si>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</si>
  <si>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</si>
  <si>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</si>
  <si>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</si>
  <si>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</si>
  <si>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</si>
  <si>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</si>
  <si>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</si>
  <si>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</si>
  <si>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</si>
  <si>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</si>
  <si>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</si>
  <si>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</si>
  <si>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</si>
  <si>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</si>
  <si>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</si>
  <si>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</si>
  <si>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</si>
  <si>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</si>
  <si>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</si>
  <si>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</si>
  <si>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</si>
  <si>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</si>
  <si>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</si>
  <si>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</si>
  <si>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</si>
  <si>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</si>
  <si>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</si>
  <si>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</si>
  <si>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</si>
  <si>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</si>
  <si>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</si>
  <si>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</si>
  <si>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</si>
  <si>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</si>
  <si>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</si>
  <si>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</si>
  <si>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</si>
  <si>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</si>
  <si>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</si>
  <si>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</si>
  <si>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</si>
  <si>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</si>
  <si>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</si>
  <si>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</si>
  <si>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</si>
  <si>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</si>
  <si>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</si>
  <si>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</si>
  <si>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</si>
  <si>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</si>
  <si>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</si>
  <si>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</si>
  <si>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</si>
  <si>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</si>
  <si>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</si>
  <si>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</si>
  <si>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</si>
  <si>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</si>
  <si>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</si>
  <si>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</si>
  <si>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</si>
  <si>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</si>
  <si>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</si>
  <si>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</si>
  <si>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</si>
  <si>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</si>
  <si>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</si>
  <si>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</si>
  <si>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</si>
  <si>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</si>
  <si>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</si>
  <si>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</si>
  <si>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</si>
  <si>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</si>
  <si>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</si>
  <si>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</si>
  <si>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</si>
  <si>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</si>
  <si>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</si>
  <si>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</si>
  <si>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</si>
  <si>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</si>
  <si>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</si>
  <si>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</si>
  <si>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</si>
  <si>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</si>
  <si>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</si>
  <si>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</si>
  <si>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</si>
  <si>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</si>
  <si>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</si>
  <si>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</si>
  <si>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</si>
  <si>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</si>
  <si>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</si>
  <si>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</si>
  <si>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</si>
  <si>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</si>
  <si>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</si>
  <si>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</si>
  <si>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</si>
  <si>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</si>
  <si>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</si>
  <si>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</si>
  <si>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</si>
  <si>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</si>
  <si>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</si>
  <si>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</si>
  <si>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</si>
  <si>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</si>
  <si>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.</t>
  </si>
  <si>
    <t>07/15/11</t>
  </si>
  <si>
    <t>07/15/19</t>
  </si>
  <si>
    <t>Other additions revenue: NH Public Health Trust Settlement                      $ 18,063.</t>
  </si>
  <si>
    <t>Total Fund Equity,July 1, 2013, as previously reported:</t>
  </si>
  <si>
    <t xml:space="preserve">                                         Fund 10           Fund 21                Fund22              Fund 30                 Fund 70</t>
  </si>
  <si>
    <t xml:space="preserve">                                        General        Food Service          All Other           Capital Projects          Trust</t>
  </si>
  <si>
    <t>As previous:                144,364.           (17,271.)                49,217.                0                             88,473.</t>
  </si>
  <si>
    <t xml:space="preserve"> Add:Auditors Adj.-Various </t>
  </si>
  <si>
    <t xml:space="preserve">                                      (42,166)            17,271                  (49,217)               0                            (32391)</t>
  </si>
  <si>
    <t xml:space="preserve">  As restated,07/01/13:   102,198.               0                            0                     0                              56,082.</t>
  </si>
  <si>
    <t xml:space="preserve">  (Agrees to Financial Statements)</t>
  </si>
  <si>
    <t>Cornish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</si>
</sst>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33" activePane="bottomRight" state="frozen"/>
      <selection pane="topRight" activeCell="F1" sqref="F1"/>
      <selection pane="bottomLeft" activeCell="A4" sqref="A4"/>
      <selection pane="bottomRight" activeCell="F46" sqref="F4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923</v>
      </c>
      <c r="B2" s="21">
        <v>115</v>
      </c>
      <c r="C2" s="21">
        <v>115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268168</v>
      </c>
      <c r="G9" s="18"/>
      <c r="H9" s="18"/>
      <c r="I9" s="18"/>
      <c r="J9" s="67">
        <f>SUM(I439)</f>
        <v>75523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8066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8142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30000</v>
      </c>
      <c r="G13" s="18">
        <v>6266</v>
      </c>
      <c r="H13" s="18">
        <v>11229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2448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306593</v>
      </c>
      <c r="G19" s="41">
        <f>SUM(G9:G18)</f>
        <v>16856</v>
      </c>
      <c r="H19" s="41">
        <f>SUM(H9:H18)</f>
        <v>11229</v>
      </c>
      <c r="I19" s="41">
        <f>SUM(I9:I18)</f>
        <v>0</v>
      </c>
      <c r="J19" s="41">
        <f>SUM(J9:J18)</f>
        <v>75523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1721</v>
      </c>
      <c r="G22" s="18"/>
      <c r="H22" s="18">
        <v>6421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30018</v>
      </c>
      <c r="G23" s="18">
        <v>158</v>
      </c>
      <c r="H23" s="18">
        <v>379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54088</v>
      </c>
      <c r="G24" s="18">
        <v>15658</v>
      </c>
      <c r="H24" s="18">
        <v>4240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 t="s">
        <v>911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41824</v>
      </c>
      <c r="G29" s="18"/>
      <c r="H29" s="18">
        <v>81</v>
      </c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1040</v>
      </c>
      <c r="H30" s="18">
        <v>108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127651</v>
      </c>
      <c r="G32" s="41">
        <f>SUM(G22:G31)</f>
        <v>16856</v>
      </c>
      <c r="H32" s="41">
        <f>SUM(H22:H31)</f>
        <v>11229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15324</v>
      </c>
      <c r="G48" s="18"/>
      <c r="H48" s="18"/>
      <c r="I48" s="18"/>
      <c r="J48" s="13">
        <f>SUM(I459)</f>
        <v>75523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124528+39090</f>
        <v>163618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178942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75523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306593</v>
      </c>
      <c r="G52" s="41">
        <f>G51+G32</f>
        <v>16856</v>
      </c>
      <c r="H52" s="41">
        <f>H51+H32</f>
        <v>11229</v>
      </c>
      <c r="I52" s="41">
        <f>I51+I32</f>
        <v>0</v>
      </c>
      <c r="J52" s="41">
        <f>J51+J32</f>
        <v>75523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2337382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30000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2367382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530</v>
      </c>
      <c r="G96" s="18"/>
      <c r="H96" s="18"/>
      <c r="I96" s="18"/>
      <c r="J96" s="18">
        <v>441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67428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18063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49964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68557</v>
      </c>
      <c r="G111" s="41">
        <f>SUM(G96:G110)</f>
        <v>67428</v>
      </c>
      <c r="H111" s="41">
        <f>SUM(H96:H110)</f>
        <v>0</v>
      </c>
      <c r="I111" s="41">
        <f>SUM(I96:I110)</f>
        <v>0</v>
      </c>
      <c r="J111" s="41">
        <f>SUM(J96:J110)</f>
        <v>441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2435939</v>
      </c>
      <c r="G112" s="41">
        <f>G60+G111</f>
        <v>67428</v>
      </c>
      <c r="H112" s="41">
        <f>H60+H79+H94+H111</f>
        <v>0</v>
      </c>
      <c r="I112" s="41">
        <f>I60+I111</f>
        <v>0</v>
      </c>
      <c r="J112" s="41">
        <f>J60+J111</f>
        <v>441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727196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445792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1172988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17626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547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17626</v>
      </c>
      <c r="G136" s="41">
        <f>SUM(G123:G135)</f>
        <v>547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1190614</v>
      </c>
      <c r="G140" s="41">
        <f>G121+SUM(G136:G137)</f>
        <v>547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12076</v>
      </c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10609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10867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12864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13854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13854</v>
      </c>
      <c r="G162" s="41">
        <f>SUM(G150:G161)</f>
        <v>12864</v>
      </c>
      <c r="H162" s="41">
        <f>SUM(H150:H161)</f>
        <v>33552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13854</v>
      </c>
      <c r="G169" s="41">
        <f>G147+G162+SUM(G163:G168)</f>
        <v>12864</v>
      </c>
      <c r="H169" s="41">
        <f>H147+H162+SUM(H163:H168)</f>
        <v>33552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25094</v>
      </c>
      <c r="H179" s="18"/>
      <c r="I179" s="18"/>
      <c r="J179" s="18">
        <v>19000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25094</v>
      </c>
      <c r="H183" s="41">
        <f>SUM(H179:H182)</f>
        <v>0</v>
      </c>
      <c r="I183" s="41">
        <f>SUM(I179:I182)</f>
        <v>0</v>
      </c>
      <c r="J183" s="41">
        <f>SUM(J179:J182)</f>
        <v>19000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25094</v>
      </c>
      <c r="H192" s="41">
        <f>+H183+SUM(H188:H191)</f>
        <v>0</v>
      </c>
      <c r="I192" s="41">
        <f>I177+I183+SUM(I188:I191)</f>
        <v>0</v>
      </c>
      <c r="J192" s="41">
        <f>J183</f>
        <v>19000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3640407</v>
      </c>
      <c r="G193" s="47">
        <f>G112+G140+G169+G192</f>
        <v>105933</v>
      </c>
      <c r="H193" s="47">
        <f>H112+H140+H169+H192</f>
        <v>33552</v>
      </c>
      <c r="I193" s="47">
        <f>I112+I140+I169+I192</f>
        <v>0</v>
      </c>
      <c r="J193" s="47">
        <f>J112+J140+J192</f>
        <v>19441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637286</v>
      </c>
      <c r="G197" s="18">
        <v>289308</v>
      </c>
      <c r="H197" s="18">
        <v>10208</v>
      </c>
      <c r="I197" s="18">
        <v>39740</v>
      </c>
      <c r="J197" s="18">
        <v>25566</v>
      </c>
      <c r="K197" s="18"/>
      <c r="L197" s="19">
        <f>SUM(F197:K197)</f>
        <v>1002108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197004</v>
      </c>
      <c r="G198" s="18">
        <v>93738</v>
      </c>
      <c r="H198" s="18">
        <v>32124</v>
      </c>
      <c r="I198" s="18">
        <v>2778</v>
      </c>
      <c r="J198" s="18">
        <v>565</v>
      </c>
      <c r="K198" s="18"/>
      <c r="L198" s="19">
        <f>SUM(F198:K198)</f>
        <v>326209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27793</v>
      </c>
      <c r="G200" s="18">
        <f>362+2917+324+1+246+1053+466+3147+138+141+601</f>
        <v>9396</v>
      </c>
      <c r="H200" s="18">
        <v>4073</v>
      </c>
      <c r="I200" s="18">
        <v>1828</v>
      </c>
      <c r="J200" s="18"/>
      <c r="K200" s="18"/>
      <c r="L200" s="19">
        <f>SUM(F200:K200)</f>
        <v>43090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85402</v>
      </c>
      <c r="G202" s="18">
        <v>37475</v>
      </c>
      <c r="H202" s="18"/>
      <c r="I202" s="18">
        <v>2135</v>
      </c>
      <c r="J202" s="18"/>
      <c r="K202" s="18"/>
      <c r="L202" s="19">
        <f t="shared" ref="L202:L208" si="0">SUM(F202:K202)</f>
        <v>125012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41249</v>
      </c>
      <c r="G203" s="18">
        <v>9660</v>
      </c>
      <c r="H203" s="18">
        <v>15206</v>
      </c>
      <c r="I203" s="18">
        <v>478</v>
      </c>
      <c r="J203" s="18"/>
      <c r="K203" s="18"/>
      <c r="L203" s="19">
        <f t="shared" si="0"/>
        <v>66593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1624</v>
      </c>
      <c r="G204" s="18">
        <v>124</v>
      </c>
      <c r="H204" s="18">
        <v>203898</v>
      </c>
      <c r="I204" s="18">
        <v>3</v>
      </c>
      <c r="J204" s="18"/>
      <c r="K204" s="18">
        <v>668</v>
      </c>
      <c r="L204" s="19">
        <f t="shared" si="0"/>
        <v>206317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114028</v>
      </c>
      <c r="G205" s="18">
        <v>56147</v>
      </c>
      <c r="H205" s="18">
        <v>4556</v>
      </c>
      <c r="I205" s="18">
        <v>309</v>
      </c>
      <c r="J205" s="18">
        <v>429</v>
      </c>
      <c r="K205" s="18">
        <v>2379</v>
      </c>
      <c r="L205" s="19">
        <f t="shared" si="0"/>
        <v>177848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>
        <v>118</v>
      </c>
      <c r="H206" s="18"/>
      <c r="I206" s="18"/>
      <c r="J206" s="18"/>
      <c r="K206" s="18"/>
      <c r="L206" s="19">
        <f t="shared" si="0"/>
        <v>118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77839</v>
      </c>
      <c r="G207" s="18">
        <v>25934</v>
      </c>
      <c r="H207" s="18">
        <v>81298</v>
      </c>
      <c r="I207" s="18">
        <v>55169</v>
      </c>
      <c r="J207" s="18"/>
      <c r="K207" s="18"/>
      <c r="L207" s="19">
        <f t="shared" si="0"/>
        <v>240240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117037</v>
      </c>
      <c r="I208" s="18"/>
      <c r="J208" s="18"/>
      <c r="K208" s="18"/>
      <c r="L208" s="19">
        <f t="shared" si="0"/>
        <v>117037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1182225</v>
      </c>
      <c r="G211" s="41">
        <f t="shared" si="1"/>
        <v>521900</v>
      </c>
      <c r="H211" s="41">
        <f t="shared" si="1"/>
        <v>468400</v>
      </c>
      <c r="I211" s="41">
        <f t="shared" si="1"/>
        <v>102440</v>
      </c>
      <c r="J211" s="41">
        <f t="shared" si="1"/>
        <v>26560</v>
      </c>
      <c r="K211" s="41">
        <f t="shared" si="1"/>
        <v>3047</v>
      </c>
      <c r="L211" s="41">
        <f t="shared" si="1"/>
        <v>2304572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990517</v>
      </c>
      <c r="I233" s="18"/>
      <c r="J233" s="18"/>
      <c r="K233" s="18"/>
      <c r="L233" s="19">
        <f>SUM(F233:K233)</f>
        <v>990517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163439</v>
      </c>
      <c r="I234" s="18"/>
      <c r="J234" s="18"/>
      <c r="K234" s="18"/>
      <c r="L234" s="19">
        <f>SUM(F234:K234)</f>
        <v>163439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1153956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1153956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1182225</v>
      </c>
      <c r="G257" s="41">
        <f t="shared" si="8"/>
        <v>521900</v>
      </c>
      <c r="H257" s="41">
        <f t="shared" si="8"/>
        <v>1622356</v>
      </c>
      <c r="I257" s="41">
        <f t="shared" si="8"/>
        <v>102440</v>
      </c>
      <c r="J257" s="41">
        <f t="shared" si="8"/>
        <v>26560</v>
      </c>
      <c r="K257" s="41">
        <f t="shared" si="8"/>
        <v>3047</v>
      </c>
      <c r="L257" s="41">
        <f t="shared" si="8"/>
        <v>3458528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51111</v>
      </c>
      <c r="L260" s="19">
        <f>SUM(F260:K260)</f>
        <v>51111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9930</v>
      </c>
      <c r="L261" s="19">
        <f>SUM(F261:K261)</f>
        <v>9930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25094</v>
      </c>
      <c r="L263" s="19">
        <f>SUM(F263:K263)</f>
        <v>25094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19000</v>
      </c>
      <c r="L266" s="19">
        <f t="shared" si="9"/>
        <v>19000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105135</v>
      </c>
      <c r="L270" s="41">
        <f t="shared" si="9"/>
        <v>105135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1182225</v>
      </c>
      <c r="G271" s="42">
        <f t="shared" si="11"/>
        <v>521900</v>
      </c>
      <c r="H271" s="42">
        <f t="shared" si="11"/>
        <v>1622356</v>
      </c>
      <c r="I271" s="42">
        <f t="shared" si="11"/>
        <v>102440</v>
      </c>
      <c r="J271" s="42">
        <f t="shared" si="11"/>
        <v>26560</v>
      </c>
      <c r="K271" s="42">
        <f t="shared" si="11"/>
        <v>108182</v>
      </c>
      <c r="L271" s="42">
        <f t="shared" si="11"/>
        <v>3563663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3807</v>
      </c>
      <c r="G276" s="18">
        <v>667</v>
      </c>
      <c r="H276" s="18"/>
      <c r="I276" s="18"/>
      <c r="J276" s="18"/>
      <c r="K276" s="18"/>
      <c r="L276" s="19">
        <f>SUM(F276:K276)</f>
        <v>4474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9769</v>
      </c>
      <c r="G277" s="18">
        <v>858</v>
      </c>
      <c r="H277" s="18"/>
      <c r="I277" s="18">
        <v>659</v>
      </c>
      <c r="J277" s="18"/>
      <c r="K277" s="18"/>
      <c r="L277" s="19">
        <f>SUM(F277:K277)</f>
        <v>11286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1297</v>
      </c>
      <c r="G282" s="18">
        <v>79</v>
      </c>
      <c r="H282" s="18">
        <v>15379</v>
      </c>
      <c r="I282" s="18">
        <v>44</v>
      </c>
      <c r="J282" s="18"/>
      <c r="K282" s="18"/>
      <c r="L282" s="19">
        <f t="shared" si="12"/>
        <v>16799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993</v>
      </c>
      <c r="L285" s="19">
        <f t="shared" si="12"/>
        <v>993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14873</v>
      </c>
      <c r="G290" s="42">
        <f t="shared" si="13"/>
        <v>1604</v>
      </c>
      <c r="H290" s="42">
        <f t="shared" si="13"/>
        <v>15379</v>
      </c>
      <c r="I290" s="42">
        <f t="shared" si="13"/>
        <v>703</v>
      </c>
      <c r="J290" s="42">
        <f t="shared" si="13"/>
        <v>0</v>
      </c>
      <c r="K290" s="42">
        <f t="shared" si="13"/>
        <v>993</v>
      </c>
      <c r="L290" s="41">
        <f t="shared" si="13"/>
        <v>33552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14873</v>
      </c>
      <c r="G338" s="41">
        <f t="shared" si="20"/>
        <v>1604</v>
      </c>
      <c r="H338" s="41">
        <f t="shared" si="20"/>
        <v>15379</v>
      </c>
      <c r="I338" s="41">
        <f t="shared" si="20"/>
        <v>703</v>
      </c>
      <c r="J338" s="41">
        <f t="shared" si="20"/>
        <v>0</v>
      </c>
      <c r="K338" s="41">
        <f t="shared" si="20"/>
        <v>993</v>
      </c>
      <c r="L338" s="41">
        <f t="shared" si="20"/>
        <v>33552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14873</v>
      </c>
      <c r="G352" s="41">
        <f>G338</f>
        <v>1604</v>
      </c>
      <c r="H352" s="41">
        <f>H338</f>
        <v>15379</v>
      </c>
      <c r="I352" s="41">
        <f>I338</f>
        <v>703</v>
      </c>
      <c r="J352" s="41">
        <f>J338</f>
        <v>0</v>
      </c>
      <c r="K352" s="47">
        <f>K338+K351</f>
        <v>993</v>
      </c>
      <c r="L352" s="41">
        <f>L338+L351</f>
        <v>33552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58143</v>
      </c>
      <c r="G358" s="18"/>
      <c r="H358" s="18">
        <v>9655</v>
      </c>
      <c r="I358" s="18">
        <v>38135</v>
      </c>
      <c r="J358" s="18"/>
      <c r="K358" s="18"/>
      <c r="L358" s="13">
        <f>SUM(F358:K358)</f>
        <v>105933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58143</v>
      </c>
      <c r="G362" s="47">
        <f t="shared" si="22"/>
        <v>0</v>
      </c>
      <c r="H362" s="47">
        <f t="shared" si="22"/>
        <v>9655</v>
      </c>
      <c r="I362" s="47">
        <f t="shared" si="22"/>
        <v>38135</v>
      </c>
      <c r="J362" s="47">
        <f t="shared" si="22"/>
        <v>0</v>
      </c>
      <c r="K362" s="47">
        <f t="shared" si="22"/>
        <v>0</v>
      </c>
      <c r="L362" s="47">
        <f t="shared" si="22"/>
        <v>105933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34039</v>
      </c>
      <c r="G367" s="18"/>
      <c r="H367" s="18"/>
      <c r="I367" s="56">
        <f>SUM(F367:H367)</f>
        <v>34039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4096</v>
      </c>
      <c r="G368" s="63"/>
      <c r="H368" s="63"/>
      <c r="I368" s="56">
        <f>SUM(F368:H368)</f>
        <v>4096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38135</v>
      </c>
      <c r="G369" s="47">
        <f>SUM(G367:G368)</f>
        <v>0</v>
      </c>
      <c r="H369" s="47">
        <f>SUM(H367:H368)</f>
        <v>0</v>
      </c>
      <c r="I369" s="47">
        <f>SUM(I367:I368)</f>
        <v>38135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3000</v>
      </c>
      <c r="H388" s="18"/>
      <c r="I388" s="18"/>
      <c r="J388" s="24" t="s">
        <v>289</v>
      </c>
      <c r="K388" s="24" t="s">
        <v>289</v>
      </c>
      <c r="L388" s="56">
        <f t="shared" si="25"/>
        <v>3000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3000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3000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16000</v>
      </c>
      <c r="H398" s="18"/>
      <c r="I398" s="18"/>
      <c r="J398" s="24" t="s">
        <v>289</v>
      </c>
      <c r="K398" s="24" t="s">
        <v>289</v>
      </c>
      <c r="L398" s="56">
        <f t="shared" si="26"/>
        <v>16000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441</v>
      </c>
      <c r="I400" s="18"/>
      <c r="J400" s="24" t="s">
        <v>289</v>
      </c>
      <c r="K400" s="24" t="s">
        <v>289</v>
      </c>
      <c r="L400" s="56">
        <f t="shared" si="26"/>
        <v>441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16000</v>
      </c>
      <c r="H401" s="47">
        <f>SUM(H395:H400)</f>
        <v>441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16441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19000</v>
      </c>
      <c r="H408" s="47">
        <f>H393+H401+H407</f>
        <v>441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19441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75523</v>
      </c>
      <c r="H439" s="18"/>
      <c r="I439" s="56">
        <f t="shared" ref="I439:I445" si="33">SUM(F439:H439)</f>
        <v>75523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75523</v>
      </c>
      <c r="H446" s="13">
        <f>SUM(H439:H445)</f>
        <v>0</v>
      </c>
      <c r="I446" s="13">
        <f>SUM(I439:I445)</f>
        <v>75523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75523</v>
      </c>
      <c r="H459" s="18"/>
      <c r="I459" s="56">
        <f t="shared" si="34"/>
        <v>75523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75523</v>
      </c>
      <c r="H460" s="83">
        <f>SUM(H454:H459)</f>
        <v>0</v>
      </c>
      <c r="I460" s="83">
        <f>SUM(I454:I459)</f>
        <v>75523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75523</v>
      </c>
      <c r="H461" s="42">
        <f>H452+H460</f>
        <v>0</v>
      </c>
      <c r="I461" s="42">
        <f>I452+I460</f>
        <v>75523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102198</v>
      </c>
      <c r="G465" s="18">
        <v>0</v>
      </c>
      <c r="H465" s="18">
        <v>0</v>
      </c>
      <c r="I465" s="18"/>
      <c r="J465" s="18">
        <v>56082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3622344+18063</f>
        <v>3640407</v>
      </c>
      <c r="G468" s="18">
        <v>105933</v>
      </c>
      <c r="H468" s="18">
        <v>33552</v>
      </c>
      <c r="I468" s="18"/>
      <c r="J468" s="18">
        <v>19441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3640407</v>
      </c>
      <c r="G470" s="53">
        <f>SUM(G468:G469)</f>
        <v>105933</v>
      </c>
      <c r="H470" s="53">
        <f>SUM(H468:H469)</f>
        <v>33552</v>
      </c>
      <c r="I470" s="53">
        <f>SUM(I468:I469)</f>
        <v>0</v>
      </c>
      <c r="J470" s="53">
        <f>SUM(J468:J469)</f>
        <v>19441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3563663</v>
      </c>
      <c r="G472" s="18">
        <v>105933</v>
      </c>
      <c r="H472" s="18">
        <v>33552</v>
      </c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3563663</v>
      </c>
      <c r="G474" s="53">
        <f>SUM(G472:G473)</f>
        <v>105933</v>
      </c>
      <c r="H474" s="53">
        <f>SUM(H472:H473)</f>
        <v>33552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178942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75523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9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460000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0.03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357777</v>
      </c>
      <c r="G495" s="18"/>
      <c r="H495" s="18"/>
      <c r="I495" s="18"/>
      <c r="J495" s="18"/>
      <c r="K495" s="53">
        <f>SUM(F495:J495)</f>
        <v>357777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F495-F498</f>
        <v>51111</v>
      </c>
      <c r="G497" s="18"/>
      <c r="H497" s="18"/>
      <c r="I497" s="18"/>
      <c r="J497" s="18"/>
      <c r="K497" s="53">
        <f t="shared" si="35"/>
        <v>51111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306666</v>
      </c>
      <c r="G498" s="204"/>
      <c r="H498" s="204"/>
      <c r="I498" s="204"/>
      <c r="J498" s="204"/>
      <c r="K498" s="205">
        <f t="shared" si="35"/>
        <v>306666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27487</v>
      </c>
      <c r="G499" s="18"/>
      <c r="H499" s="18"/>
      <c r="I499" s="18"/>
      <c r="J499" s="18"/>
      <c r="K499" s="53">
        <f t="shared" si="35"/>
        <v>27487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334153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334153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51111</v>
      </c>
      <c r="G501" s="204"/>
      <c r="H501" s="204"/>
      <c r="I501" s="204"/>
      <c r="J501" s="204"/>
      <c r="K501" s="205">
        <f t="shared" si="35"/>
        <v>51111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8399</v>
      </c>
      <c r="G502" s="18"/>
      <c r="H502" s="18"/>
      <c r="I502" s="18"/>
      <c r="J502" s="18"/>
      <c r="K502" s="53">
        <f t="shared" si="35"/>
        <v>8399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59510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59510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197004</v>
      </c>
      <c r="G521" s="18">
        <v>93738</v>
      </c>
      <c r="H521" s="18">
        <v>32124</v>
      </c>
      <c r="I521" s="18">
        <v>2778</v>
      </c>
      <c r="J521" s="18">
        <v>565</v>
      </c>
      <c r="K521" s="18"/>
      <c r="L521" s="88">
        <f>SUM(F521:K521)</f>
        <v>326209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163439</v>
      </c>
      <c r="I523" s="18"/>
      <c r="J523" s="18"/>
      <c r="K523" s="18"/>
      <c r="L523" s="88">
        <f>SUM(F523:K523)</f>
        <v>163439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197004</v>
      </c>
      <c r="G524" s="108">
        <f t="shared" ref="G524:L524" si="36">SUM(G521:G523)</f>
        <v>93738</v>
      </c>
      <c r="H524" s="108">
        <f t="shared" si="36"/>
        <v>195563</v>
      </c>
      <c r="I524" s="108">
        <f t="shared" si="36"/>
        <v>2778</v>
      </c>
      <c r="J524" s="108">
        <f t="shared" si="36"/>
        <v>565</v>
      </c>
      <c r="K524" s="108">
        <f t="shared" si="36"/>
        <v>0</v>
      </c>
      <c r="L524" s="89">
        <f t="shared" si="36"/>
        <v>489648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29322</v>
      </c>
      <c r="I541" s="18"/>
      <c r="J541" s="18"/>
      <c r="K541" s="18"/>
      <c r="L541" s="88">
        <f>SUM(F541:K541)</f>
        <v>29322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29322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29322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197004</v>
      </c>
      <c r="G545" s="89">
        <f t="shared" ref="G545:L545" si="41">G524+G529+G534+G539+G544</f>
        <v>93738</v>
      </c>
      <c r="H545" s="89">
        <f t="shared" si="41"/>
        <v>224885</v>
      </c>
      <c r="I545" s="89">
        <f t="shared" si="41"/>
        <v>2778</v>
      </c>
      <c r="J545" s="89">
        <f t="shared" si="41"/>
        <v>565</v>
      </c>
      <c r="K545" s="89">
        <f t="shared" si="41"/>
        <v>0</v>
      </c>
      <c r="L545" s="89">
        <f t="shared" si="41"/>
        <v>518970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326209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29322</v>
      </c>
      <c r="K549" s="87">
        <f>SUM(F549:J549)</f>
        <v>355531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163439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163439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489648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29322</v>
      </c>
      <c r="K552" s="89">
        <f t="shared" si="42"/>
        <v>518970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259852</v>
      </c>
      <c r="I575" s="87">
        <f>SUM(F575:H575)</f>
        <v>259852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730665</v>
      </c>
      <c r="I576" s="87">
        <f t="shared" ref="I576:I587" si="47">SUM(F576:H576)</f>
        <v>730665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95117</v>
      </c>
      <c r="I579" s="87">
        <f t="shared" si="47"/>
        <v>95117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68322</v>
      </c>
      <c r="I580" s="87">
        <f t="shared" si="47"/>
        <v>68322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81872</v>
      </c>
      <c r="I591" s="18"/>
      <c r="J591" s="18"/>
      <c r="K591" s="104">
        <f t="shared" ref="K591:K597" si="48">SUM(H591:J591)</f>
        <v>81872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29322</v>
      </c>
      <c r="I592" s="18"/>
      <c r="J592" s="18"/>
      <c r="K592" s="104">
        <f t="shared" si="48"/>
        <v>29322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5843</v>
      </c>
      <c r="I595" s="18"/>
      <c r="J595" s="18"/>
      <c r="K595" s="104">
        <f t="shared" si="48"/>
        <v>5843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117037</v>
      </c>
      <c r="I598" s="108">
        <f>SUM(I591:I597)</f>
        <v>0</v>
      </c>
      <c r="J598" s="108">
        <f>SUM(J591:J597)</f>
        <v>0</v>
      </c>
      <c r="K598" s="108">
        <f>SUM(K591:K597)</f>
        <v>117037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26560</v>
      </c>
      <c r="I604" s="18"/>
      <c r="J604" s="18"/>
      <c r="K604" s="104">
        <f>SUM(H604:J604)</f>
        <v>26560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26560</v>
      </c>
      <c r="I605" s="108">
        <f>SUM(I602:I604)</f>
        <v>0</v>
      </c>
      <c r="J605" s="108">
        <f>SUM(J602:J604)</f>
        <v>0</v>
      </c>
      <c r="K605" s="108">
        <f>SUM(K602:K604)</f>
        <v>26560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306593</v>
      </c>
      <c r="H617" s="109">
        <f>SUM(F52)</f>
        <v>306593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16856</v>
      </c>
      <c r="H618" s="109">
        <f>SUM(G52)</f>
        <v>16856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11229</v>
      </c>
      <c r="H619" s="109">
        <f>SUM(H52)</f>
        <v>11229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75523</v>
      </c>
      <c r="H621" s="109">
        <f>SUM(J52)</f>
        <v>75523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178942</v>
      </c>
      <c r="H622" s="109">
        <f>F476</f>
        <v>178942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75523</v>
      </c>
      <c r="H626" s="109">
        <f>J476</f>
        <v>75523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3640407</v>
      </c>
      <c r="H627" s="104">
        <f>SUM(F468)</f>
        <v>3640407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105933</v>
      </c>
      <c r="H628" s="104">
        <f>SUM(G468)</f>
        <v>105933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33552</v>
      </c>
      <c r="H629" s="104">
        <f>SUM(H468)</f>
        <v>33552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19441</v>
      </c>
      <c r="H631" s="104">
        <f>SUM(J468)</f>
        <v>19441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3563663</v>
      </c>
      <c r="H632" s="104">
        <f>SUM(F472)</f>
        <v>3563663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33552</v>
      </c>
      <c r="H633" s="104">
        <f>SUM(H472)</f>
        <v>33552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38135</v>
      </c>
      <c r="H634" s="104">
        <f>I369</f>
        <v>38135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105933</v>
      </c>
      <c r="H635" s="104">
        <f>SUM(G472)</f>
        <v>105933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19441</v>
      </c>
      <c r="H637" s="164">
        <f>SUM(J468)</f>
        <v>19441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75523</v>
      </c>
      <c r="H640" s="104">
        <f>SUM(G461)</f>
        <v>75523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75523</v>
      </c>
      <c r="H642" s="104">
        <f>SUM(I461)</f>
        <v>75523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441</v>
      </c>
      <c r="H644" s="104">
        <f>H408</f>
        <v>441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19000</v>
      </c>
      <c r="H645" s="104">
        <f>G408</f>
        <v>19000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19441</v>
      </c>
      <c r="H646" s="104">
        <f>L408</f>
        <v>19441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117037</v>
      </c>
      <c r="H647" s="104">
        <f>L208+L226+L244</f>
        <v>117037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26560</v>
      </c>
      <c r="H648" s="104">
        <f>(J257+J338)-(J255+J336)</f>
        <v>26560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117037</v>
      </c>
      <c r="H649" s="104">
        <f>H598</f>
        <v>117037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25094</v>
      </c>
      <c r="H652" s="104">
        <f>K263+K345</f>
        <v>25094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19000</v>
      </c>
      <c r="H655" s="104">
        <f>K266+K347</f>
        <v>19000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2444057</v>
      </c>
      <c r="G660" s="19">
        <f>(L229+L309+L359)</f>
        <v>0</v>
      </c>
      <c r="H660" s="19">
        <f>(L247+L328+L360)</f>
        <v>1153956</v>
      </c>
      <c r="I660" s="19">
        <f>SUM(F660:H660)</f>
        <v>3598013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67428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67428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117037</v>
      </c>
      <c r="G662" s="19">
        <f>(L226+L306)-(J226+J306)</f>
        <v>0</v>
      </c>
      <c r="H662" s="19">
        <f>(L244+L325)-(J244+J325)</f>
        <v>0</v>
      </c>
      <c r="I662" s="19">
        <f>SUM(F662:H662)</f>
        <v>117037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26560</v>
      </c>
      <c r="G663" s="199">
        <f>SUM(G575:G587)+SUM(I602:I604)+L612</f>
        <v>0</v>
      </c>
      <c r="H663" s="199">
        <f>SUM(H575:H587)+SUM(J602:J604)+L613</f>
        <v>1153956</v>
      </c>
      <c r="I663" s="19">
        <f>SUM(F663:H663)</f>
        <v>1180516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2233032</v>
      </c>
      <c r="G664" s="19">
        <f>G660-SUM(G661:G663)</f>
        <v>0</v>
      </c>
      <c r="H664" s="19">
        <f>H660-SUM(H661:H663)</f>
        <v>0</v>
      </c>
      <c r="I664" s="19">
        <f>I660-SUM(I661:I663)</f>
        <v>2233032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107.26</v>
      </c>
      <c r="G665" s="248">
        <v>0</v>
      </c>
      <c r="H665" s="248">
        <v>0</v>
      </c>
      <c r="I665" s="19">
        <f>SUM(F665:H665)</f>
        <v>107.26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20818.87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20818.87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20818.87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20818.87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Cornish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641093</v>
      </c>
      <c r="C9" s="229">
        <f>'DOE25'!G197+'DOE25'!G215+'DOE25'!G233+'DOE25'!G276+'DOE25'!G295+'DOE25'!G314</f>
        <v>289975</v>
      </c>
    </row>
    <row r="10" spans="1:3" x14ac:dyDescent="0.2">
      <c r="A10" t="s">
        <v>779</v>
      </c>
      <c r="B10" s="240">
        <v>558523</v>
      </c>
      <c r="C10" s="240">
        <v>252278</v>
      </c>
    </row>
    <row r="11" spans="1:3" x14ac:dyDescent="0.2">
      <c r="A11" t="s">
        <v>780</v>
      </c>
      <c r="B11" s="240">
        <v>52809</v>
      </c>
      <c r="C11" s="240">
        <v>23198</v>
      </c>
    </row>
    <row r="12" spans="1:3" x14ac:dyDescent="0.2">
      <c r="A12" t="s">
        <v>781</v>
      </c>
      <c r="B12" s="240">
        <v>29761</v>
      </c>
      <c r="C12" s="240">
        <v>14499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641093</v>
      </c>
      <c r="C13" s="231">
        <f>SUM(C10:C12)</f>
        <v>289975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206773</v>
      </c>
      <c r="C18" s="229">
        <f>'DOE25'!G198+'DOE25'!G216+'DOE25'!G234+'DOE25'!G277+'DOE25'!G296+'DOE25'!G315</f>
        <v>94596</v>
      </c>
    </row>
    <row r="19" spans="1:3" x14ac:dyDescent="0.2">
      <c r="A19" t="s">
        <v>779</v>
      </c>
      <c r="B19" s="240">
        <v>78711</v>
      </c>
      <c r="C19" s="240">
        <v>35946</v>
      </c>
    </row>
    <row r="20" spans="1:3" x14ac:dyDescent="0.2">
      <c r="A20" t="s">
        <v>780</v>
      </c>
      <c r="B20" s="240">
        <v>128062</v>
      </c>
      <c r="C20" s="240">
        <v>58650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206773</v>
      </c>
      <c r="C22" s="231">
        <f>SUM(C19:C21)</f>
        <v>94596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27793</v>
      </c>
      <c r="C36" s="235">
        <f>'DOE25'!G200+'DOE25'!G218+'DOE25'!G236+'DOE25'!G279+'DOE25'!G298+'DOE25'!G317</f>
        <v>9396</v>
      </c>
    </row>
    <row r="37" spans="1:3" x14ac:dyDescent="0.2">
      <c r="A37" t="s">
        <v>779</v>
      </c>
      <c r="B37" s="240">
        <v>25793</v>
      </c>
      <c r="C37" s="240">
        <v>8644</v>
      </c>
    </row>
    <row r="38" spans="1:3" x14ac:dyDescent="0.2">
      <c r="A38" t="s">
        <v>780</v>
      </c>
      <c r="B38" s="240">
        <v>0</v>
      </c>
      <c r="C38" s="240"/>
    </row>
    <row r="39" spans="1:3" x14ac:dyDescent="0.2">
      <c r="A39" t="s">
        <v>781</v>
      </c>
      <c r="B39" s="240">
        <v>2000</v>
      </c>
      <c r="C39" s="240">
        <v>752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27793</v>
      </c>
      <c r="C40" s="231">
        <f>SUM(C37:C39)</f>
        <v>9396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Cornish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2525363</v>
      </c>
      <c r="D5" s="20">
        <f>SUM('DOE25'!L197:L200)+SUM('DOE25'!L215:L218)+SUM('DOE25'!L233:L236)-F5-G5</f>
        <v>2499232</v>
      </c>
      <c r="E5" s="243"/>
      <c r="F5" s="255">
        <f>SUM('DOE25'!J197:J200)+SUM('DOE25'!J215:J218)+SUM('DOE25'!J233:J236)</f>
        <v>26131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125012</v>
      </c>
      <c r="D6" s="20">
        <f>'DOE25'!L202+'DOE25'!L220+'DOE25'!L238-F6-G6</f>
        <v>125012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66593</v>
      </c>
      <c r="D7" s="20">
        <f>'DOE25'!L203+'DOE25'!L221+'DOE25'!L239-F7-G7</f>
        <v>66593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143323</v>
      </c>
      <c r="D8" s="243"/>
      <c r="E8" s="20">
        <f>'DOE25'!L204+'DOE25'!L222+'DOE25'!L240-F8-G8-D9-D11</f>
        <v>142655</v>
      </c>
      <c r="F8" s="255">
        <f>'DOE25'!J204+'DOE25'!J222+'DOE25'!J240</f>
        <v>0</v>
      </c>
      <c r="G8" s="53">
        <f>'DOE25'!K204+'DOE25'!K222+'DOE25'!K240</f>
        <v>668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19301</v>
      </c>
      <c r="D9" s="244">
        <v>19301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15739</v>
      </c>
      <c r="D10" s="243"/>
      <c r="E10" s="244">
        <v>15739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43693</v>
      </c>
      <c r="D11" s="244">
        <v>43693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177848</v>
      </c>
      <c r="D12" s="20">
        <f>'DOE25'!L205+'DOE25'!L223+'DOE25'!L241-F12-G12</f>
        <v>175040</v>
      </c>
      <c r="E12" s="243"/>
      <c r="F12" s="255">
        <f>'DOE25'!J205+'DOE25'!J223+'DOE25'!J241</f>
        <v>429</v>
      </c>
      <c r="G12" s="53">
        <f>'DOE25'!K205+'DOE25'!K223+'DOE25'!K241</f>
        <v>2379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118</v>
      </c>
      <c r="D13" s="243"/>
      <c r="E13" s="20">
        <f>'DOE25'!L206+'DOE25'!L224+'DOE25'!L242-F13-G13</f>
        <v>118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240240</v>
      </c>
      <c r="D14" s="20">
        <f>'DOE25'!L207+'DOE25'!L225+'DOE25'!L243-F14-G14</f>
        <v>240240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117037</v>
      </c>
      <c r="D15" s="20">
        <f>'DOE25'!L208+'DOE25'!L226+'DOE25'!L244-F15-G15</f>
        <v>117037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61041</v>
      </c>
      <c r="D25" s="243"/>
      <c r="E25" s="243"/>
      <c r="F25" s="258"/>
      <c r="G25" s="256"/>
      <c r="H25" s="257">
        <f>'DOE25'!L260+'DOE25'!L261+'DOE25'!L341+'DOE25'!L342</f>
        <v>61041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71894</v>
      </c>
      <c r="D29" s="20">
        <f>'DOE25'!L358+'DOE25'!L359+'DOE25'!L360-'DOE25'!I367-F29-G29</f>
        <v>71894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33552</v>
      </c>
      <c r="D31" s="20">
        <f>'DOE25'!L290+'DOE25'!L309+'DOE25'!L328+'DOE25'!L333+'DOE25'!L334+'DOE25'!L335-F31-G31</f>
        <v>32559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993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3390601</v>
      </c>
      <c r="E33" s="246">
        <f>SUM(E5:E31)</f>
        <v>158512</v>
      </c>
      <c r="F33" s="246">
        <f>SUM(F5:F31)</f>
        <v>26560</v>
      </c>
      <c r="G33" s="246">
        <f>SUM(G5:G31)</f>
        <v>4040</v>
      </c>
      <c r="H33" s="246">
        <f>SUM(H5:H31)</f>
        <v>61041</v>
      </c>
    </row>
    <row r="35" spans="2:8" ht="12" thickBot="1" x14ac:dyDescent="0.25">
      <c r="B35" s="253" t="s">
        <v>847</v>
      </c>
      <c r="D35" s="254">
        <f>E33</f>
        <v>158512</v>
      </c>
      <c r="E35" s="249"/>
    </row>
    <row r="36" spans="2:8" ht="12" thickTop="1" x14ac:dyDescent="0.2">
      <c r="B36" t="s">
        <v>815</v>
      </c>
      <c r="D36" s="20">
        <f>D33</f>
        <v>3390601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Cornish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268168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75523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8066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8142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30000</v>
      </c>
      <c r="D12" s="95">
        <f>'DOE25'!G13</f>
        <v>6266</v>
      </c>
      <c r="E12" s="95">
        <f>'DOE25'!H13</f>
        <v>11229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2448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306593</v>
      </c>
      <c r="D18" s="41">
        <f>SUM(D8:D17)</f>
        <v>16856</v>
      </c>
      <c r="E18" s="41">
        <f>SUM(E8:E17)</f>
        <v>11229</v>
      </c>
      <c r="F18" s="41">
        <f>SUM(F8:F17)</f>
        <v>0</v>
      </c>
      <c r="G18" s="41">
        <f>SUM(G8:G17)</f>
        <v>75523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1721</v>
      </c>
      <c r="D21" s="95">
        <f>'DOE25'!G22</f>
        <v>0</v>
      </c>
      <c r="E21" s="95">
        <f>'DOE25'!H22</f>
        <v>6421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30018</v>
      </c>
      <c r="D22" s="95">
        <f>'DOE25'!G23</f>
        <v>158</v>
      </c>
      <c r="E22" s="95">
        <f>'DOE25'!H23</f>
        <v>379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54088</v>
      </c>
      <c r="D23" s="95">
        <f>'DOE25'!G24</f>
        <v>15658</v>
      </c>
      <c r="E23" s="95">
        <f>'DOE25'!H24</f>
        <v>4240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 t="str">
        <f>'DOE25'!F26</f>
        <v>.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41824</v>
      </c>
      <c r="D28" s="95">
        <f>'DOE25'!G29</f>
        <v>0</v>
      </c>
      <c r="E28" s="95">
        <f>'DOE25'!H29</f>
        <v>81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1040</v>
      </c>
      <c r="E29" s="95">
        <f>'DOE25'!H30</f>
        <v>108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127651</v>
      </c>
      <c r="D31" s="41">
        <f>SUM(D21:D30)</f>
        <v>16856</v>
      </c>
      <c r="E31" s="41">
        <f>SUM(E21:E30)</f>
        <v>11229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15324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75523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163618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178942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75523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306593</v>
      </c>
      <c r="D51" s="41">
        <f>D50+D31</f>
        <v>16856</v>
      </c>
      <c r="E51" s="41">
        <f>E50+E31</f>
        <v>11229</v>
      </c>
      <c r="F51" s="41">
        <f>F50+F31</f>
        <v>0</v>
      </c>
      <c r="G51" s="41">
        <f>G50+G31</f>
        <v>75523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2367382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530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441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67428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68027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68557</v>
      </c>
      <c r="D62" s="130">
        <f>SUM(D57:D61)</f>
        <v>67428</v>
      </c>
      <c r="E62" s="130">
        <f>SUM(E57:E61)</f>
        <v>0</v>
      </c>
      <c r="F62" s="130">
        <f>SUM(F57:F61)</f>
        <v>0</v>
      </c>
      <c r="G62" s="130">
        <f>SUM(G57:G61)</f>
        <v>441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2435939</v>
      </c>
      <c r="D63" s="22">
        <f>D56+D62</f>
        <v>67428</v>
      </c>
      <c r="E63" s="22">
        <f>E56+E62</f>
        <v>0</v>
      </c>
      <c r="F63" s="22">
        <f>F56+F62</f>
        <v>0</v>
      </c>
      <c r="G63" s="22">
        <f>G56+G62</f>
        <v>441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727196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445792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1172988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17626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17626</v>
      </c>
      <c r="D78" s="130">
        <f>SUM(D72:D77)</f>
        <v>547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1190614</v>
      </c>
      <c r="D81" s="130">
        <f>SUM(D79:D80)+D78+D70</f>
        <v>547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12076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13854</v>
      </c>
      <c r="D88" s="95">
        <f>SUM('DOE25'!G153:G161)</f>
        <v>12864</v>
      </c>
      <c r="E88" s="95">
        <f>SUM('DOE25'!H153:H161)</f>
        <v>21476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13854</v>
      </c>
      <c r="D91" s="131">
        <f>SUM(D85:D90)</f>
        <v>12864</v>
      </c>
      <c r="E91" s="131">
        <f>SUM(E85:E90)</f>
        <v>33552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25094</v>
      </c>
      <c r="E96" s="95">
        <f>'DOE25'!H179</f>
        <v>0</v>
      </c>
      <c r="F96" s="95">
        <f>'DOE25'!I179</f>
        <v>0</v>
      </c>
      <c r="G96" s="95">
        <f>'DOE25'!J179</f>
        <v>19000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25094</v>
      </c>
      <c r="E103" s="86">
        <f>SUM(E93:E102)</f>
        <v>0</v>
      </c>
      <c r="F103" s="86">
        <f>SUM(F93:F102)</f>
        <v>0</v>
      </c>
      <c r="G103" s="86">
        <f>SUM(G93:G102)</f>
        <v>19000</v>
      </c>
    </row>
    <row r="104" spans="1:7" ht="12.75" thickTop="1" thickBot="1" x14ac:dyDescent="0.25">
      <c r="A104" s="33" t="s">
        <v>765</v>
      </c>
      <c r="C104" s="86">
        <f>C63+C81+C91+C103</f>
        <v>3640407</v>
      </c>
      <c r="D104" s="86">
        <f>D63+D81+D91+D103</f>
        <v>105933</v>
      </c>
      <c r="E104" s="86">
        <f>E63+E81+E91+E103</f>
        <v>33552</v>
      </c>
      <c r="F104" s="86">
        <f>F63+F81+F91+F103</f>
        <v>0</v>
      </c>
      <c r="G104" s="86">
        <f>G63+G81+G103</f>
        <v>19441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1992625</v>
      </c>
      <c r="D109" s="24" t="s">
        <v>289</v>
      </c>
      <c r="E109" s="95">
        <f>('DOE25'!L276)+('DOE25'!L295)+('DOE25'!L314)</f>
        <v>4474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489648</v>
      </c>
      <c r="D110" s="24" t="s">
        <v>289</v>
      </c>
      <c r="E110" s="95">
        <f>('DOE25'!L277)+('DOE25'!L296)+('DOE25'!L315)</f>
        <v>11286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43090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2525363</v>
      </c>
      <c r="D115" s="86">
        <f>SUM(D109:D114)</f>
        <v>0</v>
      </c>
      <c r="E115" s="86">
        <f>SUM(E109:E114)</f>
        <v>15760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125012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66593</v>
      </c>
      <c r="D119" s="24" t="s">
        <v>289</v>
      </c>
      <c r="E119" s="95">
        <f>+('DOE25'!L282)+('DOE25'!L301)+('DOE25'!L320)</f>
        <v>16799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206317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177848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118</v>
      </c>
      <c r="D122" s="24" t="s">
        <v>289</v>
      </c>
      <c r="E122" s="95">
        <f>+('DOE25'!L285)+('DOE25'!L304)+('DOE25'!L323)</f>
        <v>993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240240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117037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105933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933165</v>
      </c>
      <c r="D128" s="86">
        <f>SUM(D118:D127)</f>
        <v>105933</v>
      </c>
      <c r="E128" s="86">
        <f>SUM(E118:E127)</f>
        <v>17792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51111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9930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25094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16441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-441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105135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3563663</v>
      </c>
      <c r="D145" s="86">
        <f>(D115+D128+D144)</f>
        <v>105933</v>
      </c>
      <c r="E145" s="86">
        <f>(E115+E128+E144)</f>
        <v>33552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9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07/15/11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07/15/19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0.03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357777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357777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51111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51111</v>
      </c>
    </row>
    <row r="159" spans="1:9" x14ac:dyDescent="0.2">
      <c r="A159" s="22" t="s">
        <v>35</v>
      </c>
      <c r="B159" s="137">
        <f>'DOE25'!F498</f>
        <v>306666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306666</v>
      </c>
    </row>
    <row r="160" spans="1:9" x14ac:dyDescent="0.2">
      <c r="A160" s="22" t="s">
        <v>36</v>
      </c>
      <c r="B160" s="137">
        <f>'DOE25'!F499</f>
        <v>27487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27487</v>
      </c>
    </row>
    <row r="161" spans="1:7" x14ac:dyDescent="0.2">
      <c r="A161" s="22" t="s">
        <v>37</v>
      </c>
      <c r="B161" s="137">
        <f>'DOE25'!F500</f>
        <v>334153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334153</v>
      </c>
    </row>
    <row r="162" spans="1:7" x14ac:dyDescent="0.2">
      <c r="A162" s="22" t="s">
        <v>38</v>
      </c>
      <c r="B162" s="137">
        <f>'DOE25'!F501</f>
        <v>51111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51111</v>
      </c>
    </row>
    <row r="163" spans="1:7" x14ac:dyDescent="0.2">
      <c r="A163" s="22" t="s">
        <v>39</v>
      </c>
      <c r="B163" s="137">
        <f>'DOE25'!F502</f>
        <v>8399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8399</v>
      </c>
    </row>
    <row r="164" spans="1:7" x14ac:dyDescent="0.2">
      <c r="A164" s="22" t="s">
        <v>246</v>
      </c>
      <c r="B164" s="137">
        <f>'DOE25'!F503</f>
        <v>59510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59510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Cornish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20819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20819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1997099</v>
      </c>
      <c r="D10" s="182">
        <f>ROUND((C10/$C$28)*100,1)</f>
        <v>56.4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500934</v>
      </c>
      <c r="D11" s="182">
        <f>ROUND((C11/$C$28)*100,1)</f>
        <v>14.1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43090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125012</v>
      </c>
      <c r="D15" s="182">
        <f t="shared" ref="D15:D27" si="0">ROUND((C15/$C$28)*100,1)</f>
        <v>3.5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83392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206317</v>
      </c>
      <c r="D17" s="182">
        <f t="shared" si="0"/>
        <v>5.8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177848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1111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240240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117037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9930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38505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3540515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3540515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51111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2367382</v>
      </c>
      <c r="D35" s="182">
        <f t="shared" ref="D35:D40" si="1">ROUND((C35/$C$41)*100,1)</f>
        <v>64.2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68998</v>
      </c>
      <c r="D36" s="182">
        <f t="shared" si="1"/>
        <v>1.9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1172988</v>
      </c>
      <c r="D37" s="182">
        <f t="shared" si="1"/>
        <v>31.8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18173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60270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3687811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85" t="s">
        <v>767</v>
      </c>
      <c r="B2" s="286"/>
      <c r="C2" s="286"/>
      <c r="D2" s="286"/>
      <c r="E2" s="286"/>
      <c r="F2" s="291" t="str">
        <f>'DOE25'!A2</f>
        <v>Cornish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23</v>
      </c>
      <c r="C4" s="283" t="s">
        <v>914</v>
      </c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1</v>
      </c>
      <c r="C6" s="283" t="s">
        <v>915</v>
      </c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 t="s">
        <v>916</v>
      </c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 t="s">
        <v>917</v>
      </c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 t="s">
        <v>918</v>
      </c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 t="s">
        <v>287</v>
      </c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 t="s">
        <v>919</v>
      </c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 t="s">
        <v>920</v>
      </c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 t="s">
        <v>921</v>
      </c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 t="s">
        <v>922</v>
      </c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61:M61"/>
    <mergeCell ref="C76:M76"/>
    <mergeCell ref="C66:M66"/>
    <mergeCell ref="C70:M70"/>
    <mergeCell ref="A72:E72"/>
    <mergeCell ref="C73:M73"/>
    <mergeCell ref="C74:M74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39:M39"/>
    <mergeCell ref="C40:M40"/>
    <mergeCell ref="C46:M46"/>
    <mergeCell ref="C44:M44"/>
    <mergeCell ref="C43:M43"/>
    <mergeCell ref="C21:M21"/>
    <mergeCell ref="C22:M22"/>
    <mergeCell ref="C23:M23"/>
    <mergeCell ref="C24:M24"/>
    <mergeCell ref="C29:M29"/>
    <mergeCell ref="C25:M25"/>
    <mergeCell ref="C26:M26"/>
    <mergeCell ref="C27:M27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C28:M28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14:M14"/>
    <mergeCell ref="EC29:EM29"/>
    <mergeCell ref="EP29:EZ29"/>
    <mergeCell ref="FC29:FM29"/>
    <mergeCell ref="CP29:CZ29"/>
    <mergeCell ref="DP29:DZ29"/>
    <mergeCell ref="DC29:DM29"/>
    <mergeCell ref="C37:M37"/>
    <mergeCell ref="GC30:GM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BC29:BM29"/>
    <mergeCell ref="BP29:BZ29"/>
    <mergeCell ref="CC29:CM29"/>
    <mergeCell ref="P29:Z29"/>
    <mergeCell ref="AC29:AM29"/>
    <mergeCell ref="GP30:GZ30"/>
    <mergeCell ref="IC31:IM31"/>
    <mergeCell ref="IP31:IV31"/>
    <mergeCell ref="CP32:CZ32"/>
    <mergeCell ref="CP30:CZ30"/>
    <mergeCell ref="CC30:CM30"/>
    <mergeCell ref="BC30:BM30"/>
    <mergeCell ref="BP30:BZ30"/>
    <mergeCell ref="IC30:IM30"/>
    <mergeCell ref="HP30:HZ30"/>
    <mergeCell ref="FC30:FM30"/>
    <mergeCell ref="GP31:GZ31"/>
    <mergeCell ref="HC31:HM31"/>
    <mergeCell ref="IP30:IV30"/>
    <mergeCell ref="FP30:FZ30"/>
    <mergeCell ref="FC31:FM31"/>
    <mergeCell ref="FP31:FZ31"/>
    <mergeCell ref="CP31:CZ31"/>
    <mergeCell ref="FP32:FZ32"/>
    <mergeCell ref="EC30:EM30"/>
    <mergeCell ref="EP30:EZ30"/>
    <mergeCell ref="IC32:IM32"/>
    <mergeCell ref="IP32:IV32"/>
    <mergeCell ref="BC31:BM31"/>
    <mergeCell ref="IP29:IV29"/>
    <mergeCell ref="C42:M42"/>
    <mergeCell ref="P30:Z30"/>
    <mergeCell ref="AC30:AM30"/>
    <mergeCell ref="AP30:AZ30"/>
    <mergeCell ref="C41:M41"/>
    <mergeCell ref="C33:M33"/>
    <mergeCell ref="HP29:HZ29"/>
    <mergeCell ref="IC29:IM29"/>
    <mergeCell ref="FP29:FZ29"/>
    <mergeCell ref="GC29:GM29"/>
    <mergeCell ref="GP29:GZ29"/>
    <mergeCell ref="HC29:HM29"/>
    <mergeCell ref="HP31:HZ31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GC31:GM31"/>
    <mergeCell ref="BC32:BM32"/>
    <mergeCell ref="BC39:BM39"/>
    <mergeCell ref="BP31:BZ31"/>
    <mergeCell ref="CC31:CM31"/>
    <mergeCell ref="AC32:AM32"/>
    <mergeCell ref="AP32:AZ32"/>
    <mergeCell ref="BP32:BZ32"/>
    <mergeCell ref="AC40:AM40"/>
    <mergeCell ref="GC32:GM32"/>
    <mergeCell ref="EC32:EM32"/>
    <mergeCell ref="FC32:FM32"/>
    <mergeCell ref="BC40:BM40"/>
    <mergeCell ref="CP38:CZ38"/>
    <mergeCell ref="BC38:BM38"/>
    <mergeCell ref="IC38:IM38"/>
    <mergeCell ref="IP38:IV38"/>
    <mergeCell ref="IC39:IM39"/>
    <mergeCell ref="EP38:EZ38"/>
    <mergeCell ref="FC38:FM38"/>
    <mergeCell ref="FP38:FZ38"/>
    <mergeCell ref="GC38:GM38"/>
    <mergeCell ref="GP38:GZ38"/>
    <mergeCell ref="HC38:HM38"/>
    <mergeCell ref="HC32:HM32"/>
    <mergeCell ref="EP32:EZ32"/>
    <mergeCell ref="HP32:HZ32"/>
    <mergeCell ref="GC40:GM40"/>
    <mergeCell ref="GP40:GZ40"/>
    <mergeCell ref="HC40:HM40"/>
    <mergeCell ref="HP40:HZ40"/>
    <mergeCell ref="EC40:EM40"/>
    <mergeCell ref="DP40:DZ40"/>
    <mergeCell ref="EP39:EZ39"/>
    <mergeCell ref="FC39:FM39"/>
    <mergeCell ref="FP39:FZ39"/>
    <mergeCell ref="GP39:GZ39"/>
    <mergeCell ref="HP38:HZ38"/>
    <mergeCell ref="HC39:HM39"/>
    <mergeCell ref="DC39:DM39"/>
    <mergeCell ref="DP39:DZ39"/>
    <mergeCell ref="EC39:EM39"/>
    <mergeCell ref="GC39:GM39"/>
    <mergeCell ref="AP40:AZ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P39:Z39"/>
    <mergeCell ref="AC39:AM39"/>
    <mergeCell ref="AP39:AZ39"/>
    <mergeCell ref="HP39:HZ39"/>
    <mergeCell ref="DC40:DM40"/>
    <mergeCell ref="EP40:EZ40"/>
    <mergeCell ref="IP39:IV39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P40: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2014-10-02T15:27:50Z</cp:lastPrinted>
  <dcterms:created xsi:type="dcterms:W3CDTF">1997-12-04T19:04:30Z</dcterms:created>
  <dcterms:modified xsi:type="dcterms:W3CDTF">2014-11-07T19:51:22Z</dcterms:modified>
</cp:coreProperties>
</file>