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30" windowWidth="12735" windowHeight="6480" tabRatio="855" activeTab="1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C123" i="2" s="1"/>
  <c r="L243" i="1"/>
  <c r="F15" i="13"/>
  <c r="G15" i="13"/>
  <c r="L208" i="1"/>
  <c r="G649" i="1" s="1"/>
  <c r="J649" i="1" s="1"/>
  <c r="L226" i="1"/>
  <c r="G650" i="1" s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C11" i="10" s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3" i="10"/>
  <c r="C15" i="10"/>
  <c r="C18" i="10"/>
  <c r="C19" i="10"/>
  <c r="L250" i="1"/>
  <c r="L332" i="1"/>
  <c r="L254" i="1"/>
  <c r="C25" i="10"/>
  <c r="L268" i="1"/>
  <c r="L269" i="1"/>
  <c r="L349" i="1"/>
  <c r="L350" i="1"/>
  <c r="I665" i="1"/>
  <c r="I670" i="1"/>
  <c r="F661" i="1"/>
  <c r="G661" i="1"/>
  <c r="H661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C121" i="2"/>
  <c r="E121" i="2"/>
  <c r="C122" i="2"/>
  <c r="E122" i="2"/>
  <c r="E123" i="2"/>
  <c r="E124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G401" i="1"/>
  <c r="G408" i="1" s="1"/>
  <c r="H645" i="1" s="1"/>
  <c r="H401" i="1"/>
  <c r="I401" i="1"/>
  <c r="F407" i="1"/>
  <c r="G407" i="1"/>
  <c r="H407" i="1"/>
  <c r="I407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G460" i="1"/>
  <c r="H460" i="1"/>
  <c r="F461" i="1"/>
  <c r="G461" i="1"/>
  <c r="H461" i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H639" i="1"/>
  <c r="G640" i="1"/>
  <c r="H640" i="1"/>
  <c r="G641" i="1"/>
  <c r="H641" i="1"/>
  <c r="G643" i="1"/>
  <c r="G644" i="1"/>
  <c r="G652" i="1"/>
  <c r="H652" i="1"/>
  <c r="G653" i="1"/>
  <c r="H653" i="1"/>
  <c r="G654" i="1"/>
  <c r="H654" i="1"/>
  <c r="H655" i="1"/>
  <c r="J655" i="1" s="1"/>
  <c r="L256" i="1"/>
  <c r="K257" i="1"/>
  <c r="G164" i="2"/>
  <c r="C26" i="10"/>
  <c r="L328" i="1"/>
  <c r="L290" i="1"/>
  <c r="A31" i="12"/>
  <c r="A40" i="12"/>
  <c r="D12" i="13"/>
  <c r="C12" i="13" s="1"/>
  <c r="D62" i="2"/>
  <c r="D63" i="2" s="1"/>
  <c r="D18" i="13"/>
  <c r="C18" i="13" s="1"/>
  <c r="D7" i="13"/>
  <c r="C7" i="13" s="1"/>
  <c r="D18" i="2"/>
  <c r="D17" i="13"/>
  <c r="C17" i="13" s="1"/>
  <c r="D6" i="13"/>
  <c r="C6" i="13" s="1"/>
  <c r="F78" i="2"/>
  <c r="F81" i="2" s="1"/>
  <c r="D31" i="2"/>
  <c r="C78" i="2"/>
  <c r="D50" i="2"/>
  <c r="G157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J257" i="1"/>
  <c r="J271" i="1" s="1"/>
  <c r="H112" i="1"/>
  <c r="J641" i="1"/>
  <c r="K605" i="1"/>
  <c r="G648" i="1" s="1"/>
  <c r="J571" i="1"/>
  <c r="K571" i="1"/>
  <c r="L433" i="1"/>
  <c r="L419" i="1"/>
  <c r="D81" i="2"/>
  <c r="I169" i="1"/>
  <c r="G552" i="1"/>
  <c r="H476" i="1"/>
  <c r="H624" i="1" s="1"/>
  <c r="J624" i="1" s="1"/>
  <c r="I476" i="1"/>
  <c r="H625" i="1" s="1"/>
  <c r="J625" i="1" s="1"/>
  <c r="G476" i="1"/>
  <c r="H623" i="1" s="1"/>
  <c r="J623" i="1" s="1"/>
  <c r="J140" i="1"/>
  <c r="F571" i="1"/>
  <c r="I552" i="1"/>
  <c r="K549" i="1"/>
  <c r="K550" i="1"/>
  <c r="G22" i="2"/>
  <c r="K545" i="1"/>
  <c r="H552" i="1"/>
  <c r="C29" i="10"/>
  <c r="I661" i="1"/>
  <c r="H140" i="1"/>
  <c r="L393" i="1"/>
  <c r="C138" i="2" s="1"/>
  <c r="F22" i="13"/>
  <c r="H25" i="13"/>
  <c r="C25" i="13" s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L309" i="1"/>
  <c r="E16" i="13"/>
  <c r="C16" i="13" s="1"/>
  <c r="L570" i="1"/>
  <c r="I571" i="1"/>
  <c r="I545" i="1"/>
  <c r="J636" i="1"/>
  <c r="G36" i="2"/>
  <c r="L565" i="1"/>
  <c r="G545" i="1"/>
  <c r="H545" i="1"/>
  <c r="C22" i="13"/>
  <c r="H33" i="13"/>
  <c r="J622" i="1" l="1"/>
  <c r="J643" i="1"/>
  <c r="J112" i="1"/>
  <c r="J193" i="1" s="1"/>
  <c r="G646" i="1" s="1"/>
  <c r="J476" i="1"/>
  <c r="H626" i="1" s="1"/>
  <c r="J639" i="1"/>
  <c r="I460" i="1"/>
  <c r="I461" i="1" s="1"/>
  <c r="H642" i="1" s="1"/>
  <c r="I446" i="1"/>
  <c r="G642" i="1" s="1"/>
  <c r="L401" i="1"/>
  <c r="C139" i="2" s="1"/>
  <c r="H408" i="1"/>
  <c r="H644" i="1" s="1"/>
  <c r="J644" i="1"/>
  <c r="F18" i="2"/>
  <c r="C16" i="10"/>
  <c r="E115" i="2"/>
  <c r="K352" i="1"/>
  <c r="G645" i="1"/>
  <c r="J645" i="1" s="1"/>
  <c r="J651" i="1"/>
  <c r="L544" i="1"/>
  <c r="L545" i="1"/>
  <c r="K551" i="1"/>
  <c r="K552" i="1" s="1"/>
  <c r="F662" i="1"/>
  <c r="K271" i="1"/>
  <c r="C124" i="2"/>
  <c r="H662" i="1"/>
  <c r="C21" i="10"/>
  <c r="H647" i="1"/>
  <c r="J647" i="1" s="1"/>
  <c r="D15" i="13"/>
  <c r="C15" i="13" s="1"/>
  <c r="L247" i="1"/>
  <c r="H660" i="1" s="1"/>
  <c r="H664" i="1" s="1"/>
  <c r="D14" i="13"/>
  <c r="C14" i="13" s="1"/>
  <c r="L229" i="1"/>
  <c r="G660" i="1" s="1"/>
  <c r="G664" i="1" s="1"/>
  <c r="G667" i="1" s="1"/>
  <c r="I257" i="1"/>
  <c r="I271" i="1" s="1"/>
  <c r="G257" i="1"/>
  <c r="G271" i="1" s="1"/>
  <c r="C17" i="10"/>
  <c r="F257" i="1"/>
  <c r="F271" i="1" s="1"/>
  <c r="C20" i="10"/>
  <c r="C110" i="2"/>
  <c r="H257" i="1"/>
  <c r="H271" i="1" s="1"/>
  <c r="C109" i="2"/>
  <c r="E8" i="13"/>
  <c r="C8" i="13" s="1"/>
  <c r="C120" i="2"/>
  <c r="D5" i="13"/>
  <c r="C5" i="13" s="1"/>
  <c r="L211" i="1"/>
  <c r="C81" i="2"/>
  <c r="C62" i="2"/>
  <c r="C63" i="2" s="1"/>
  <c r="C35" i="10"/>
  <c r="F11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L408" i="1" l="1"/>
  <c r="G637" i="1" s="1"/>
  <c r="J637" i="1" s="1"/>
  <c r="C141" i="2"/>
  <c r="C144" i="2" s="1"/>
  <c r="C128" i="2"/>
  <c r="I662" i="1"/>
  <c r="G104" i="2"/>
  <c r="H667" i="1"/>
  <c r="H672" i="1"/>
  <c r="C6" i="10" s="1"/>
  <c r="L257" i="1"/>
  <c r="L271" i="1" s="1"/>
  <c r="G632" i="1" s="1"/>
  <c r="J632" i="1" s="1"/>
  <c r="G672" i="1"/>
  <c r="C5" i="10" s="1"/>
  <c r="C28" i="10"/>
  <c r="D24" i="10" s="1"/>
  <c r="E33" i="13"/>
  <c r="D35" i="13" s="1"/>
  <c r="C115" i="2"/>
  <c r="F660" i="1"/>
  <c r="C104" i="2"/>
  <c r="F193" i="1"/>
  <c r="G627" i="1" s="1"/>
  <c r="J627" i="1" s="1"/>
  <c r="C36" i="10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C145" i="2"/>
  <c r="D10" i="10"/>
  <c r="D23" i="10"/>
  <c r="D26" i="10"/>
  <c r="D17" i="10"/>
  <c r="D27" i="10"/>
  <c r="D16" i="10"/>
  <c r="D20" i="10"/>
  <c r="C30" i="10"/>
  <c r="D18" i="10"/>
  <c r="D12" i="10"/>
  <c r="D15" i="10"/>
  <c r="D25" i="10"/>
  <c r="D19" i="10"/>
  <c r="D13" i="10"/>
  <c r="D11" i="10"/>
  <c r="D21" i="10"/>
  <c r="D22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<sst xmlns="http://schemas.openxmlformats.org/spreadsheetml/2006/main" count="3954" uniqueCount="912">
  <si>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</si>
  <si>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</si>
  <si>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</si>
  <si>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</si>
  <si>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</si>
  <si>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</si>
  <si>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</si>
  <si>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</si>
  <si>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</si>
  <si>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</si>
  <si>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</si>
  <si>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</si>
  <si>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</si>
  <si>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</si>
  <si>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</si>
  <si>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</si>
  <si>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</si>
  <si>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</si>
  <si>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</si>
  <si>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</si>
  <si>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</si>
  <si>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</si>
  <si>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</si>
  <si>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</si>
  <si>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</si>
  <si>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</si>
  <si>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</si>
  <si>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</si>
  <si>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</si>
  <si>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</si>
  <si>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</si>
  <si>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</si>
  <si>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</si>
  <si>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</si>
  <si>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</si>
  <si>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</si>
  <si>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</si>
  <si>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</si>
  <si>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</si>
  <si>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</si>
  <si>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</si>
  <si>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</si>
  <si>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</si>
  <si>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</si>
  <si>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</si>
  <si>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</si>
  <si>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</si>
  <si>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</si>
  <si>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</si>
  <si>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</si>
  <si>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</si>
  <si>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</si>
  <si>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</si>
  <si>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</si>
  <si>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</si>
  <si>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</si>
  <si>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</si>
  <si>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</si>
  <si>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</si>
  <si>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</si>
  <si>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</si>
  <si>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</si>
  <si>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</si>
  <si>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</si>
  <si>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</si>
  <si>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</si>
  <si>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</si>
  <si>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</si>
  <si>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</si>
  <si>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</si>
  <si>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</si>
  <si>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</si>
  <si>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</si>
  <si>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</si>
  <si>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</si>
  <si>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</si>
  <si>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</si>
  <si>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</si>
  <si>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</si>
  <si>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</si>
  <si>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</si>
  <si>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</si>
  <si>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</si>
  <si>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</si>
  <si>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</si>
  <si>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</si>
  <si>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</si>
  <si>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</si>
  <si>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</si>
  <si>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</si>
  <si>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</si>
  <si>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</si>
  <si>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</si>
  <si>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</si>
  <si>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</si>
  <si>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</si>
  <si>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</si>
  <si>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</si>
  <si>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</si>
  <si>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</si>
  <si>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</si>
  <si>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</si>
  <si>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</si>
  <si>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</si>
  <si>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</si>
  <si>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</si>
  <si>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</si>
  <si>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</si>
  <si>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</si>
  <si>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</si>
  <si>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</si>
  <si>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</si>
  <si>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</si>
  <si>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</si>
  <si>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</si>
  <si>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</si>
  <si>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</si>
  <si>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</si>
  <si>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</si>
  <si>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</si>
  <si>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</si>
  <si>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</si>
  <si>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</si>
  <si>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</si>
  <si>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</si>
  <si>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</si>
  <si>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</si>
  <si>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</si>
  <si>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</si>
  <si>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</si>
  <si>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</si>
  <si>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</si>
  <si>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</si>
  <si>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</si>
  <si>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</si>
  <si>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</si>
  <si>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</si>
  <si>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</si>
  <si>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</si>
  <si>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</si>
  <si>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</si>
  <si>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</si>
  <si>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</si>
  <si>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</si>
  <si>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</si>
  <si>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</si>
  <si>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</si>
  <si>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</si>
  <si>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</si>
  <si>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</si>
  <si>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</si>
  <si>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</si>
  <si>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</si>
  <si>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</si>
  <si>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</si>
  <si>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</si>
  <si>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</si>
  <si>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</si>
  <si>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</si>
  <si>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</si>
  <si>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</si>
  <si>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</si>
  <si>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</si>
  <si>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</si>
  <si>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</si>
  <si>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</si>
  <si>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</si>
  <si>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</si>
  <si>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</si>
  <si>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</si>
  <si>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</si>
  <si>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</si>
  <si>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</si>
  <si>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</si>
  <si>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</si>
  <si>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</si>
  <si>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</si>
  <si>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</si>
  <si>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</si>
  <si>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</si>
  <si>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</si>
  <si>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</si>
  <si>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</si>
  <si>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</si>
  <si>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</si>
  <si>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</si>
  <si>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</si>
  <si>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</si>
  <si>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</si>
  <si>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</si>
  <si>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</si>
  <si>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</si>
  <si>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</si>
  <si>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</si>
  <si>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</si>
  <si>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</si>
  <si>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</si>
  <si>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</si>
  <si>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</si>
  <si>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</si>
  <si>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</si>
  <si>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</si>
  <si>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</si>
  <si>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</si>
  <si>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</si>
  <si>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</si>
  <si>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</si>
  <si>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</si>
  <si>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</si>
  <si>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</si>
  <si>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</si>
  <si>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</si>
  <si>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</si>
  <si>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</si>
  <si>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</si>
  <si>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</si>
  <si>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</si>
  <si>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</si>
  <si>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</si>
  <si>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</si>
  <si>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</si>
  <si>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</si>
  <si>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</si>
  <si>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</si>
  <si>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</si>
  <si>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</si>
  <si>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</si>
  <si>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</si>
  <si>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</si>
  <si>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</si>
  <si>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</si>
  <si>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</si>
  <si>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</si>
  <si>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</si>
  <si>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</si>
  <si>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</si>
  <si>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</si>
  <si>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</si>
  <si>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</si>
  <si>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</si>
  <si>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</si>
  <si>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</si>
  <si>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</si>
  <si>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</si>
  <si>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</si>
  <si>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</si>
  <si>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</si>
  <si>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</si>
  <si>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</si>
  <si>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</si>
  <si>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</si>
  <si>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</si>
  <si>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</si>
  <si>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</si>
  <si>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</si>
  <si>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</si>
  <si>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</si>
  <si>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</si>
  <si>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</si>
  <si>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</si>
  <si>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</si>
  <si>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</si>
  <si>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</si>
  <si>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</si>
  <si>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</si>
  <si>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</si>
  <si>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</si>
  <si>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</si>
  <si>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</si>
  <si>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</si>
  <si>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</si>
  <si>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</si>
  <si>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</si>
  <si>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</si>
  <si>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</si>
  <si>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</si>
  <si>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</si>
  <si>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</si>
  <si>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</si>
  <si>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</si>
  <si>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</si>
  <si>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</si>
  <si>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</si>
  <si>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</si>
  <si>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</si>
  <si>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</si>
  <si>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</si>
  <si>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</si>
  <si>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</si>
  <si>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</si>
  <si>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</si>
  <si>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</si>
  <si>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</si>
  <si>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</si>
  <si>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</si>
  <si>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</si>
  <si>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</si>
  <si>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</si>
  <si>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</si>
  <si>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</si>
  <si>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</si>
  <si>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</si>
  <si>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</si>
  <si>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</si>
  <si>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</si>
  <si>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</si>
  <si>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</si>
  <si>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</si>
  <si>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</si>
  <si>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</si>
  <si>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</si>
  <si>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</si>
  <si>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</si>
  <si>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</si>
  <si>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</si>
  <si>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</si>
  <si>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</si>
  <si>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</si>
  <si>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</si>
  <si>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</si>
  <si>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</si>
  <si>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</si>
  <si>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</si>
  <si>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</si>
  <si>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</si>
  <si>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</si>
  <si>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</si>
  <si>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</si>
  <si>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</si>
  <si>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</si>
  <si>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</si>
  <si>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</si>
  <si>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</si>
  <si>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</si>
  <si>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</si>
  <si>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</si>
  <si>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</si>
  <si>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</si>
  <si>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</si>
  <si>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</si>
  <si>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</si>
  <si>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</si>
  <si>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</si>
  <si>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</si>
  <si>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</si>
  <si>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</si>
  <si>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</si>
  <si>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</si>
  <si>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</si>
  <si>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</si>
  <si>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</si>
  <si>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</si>
  <si>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</si>
  <si>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</si>
  <si>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</si>
  <si>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</si>
  <si>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</si>
  <si>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</si>
  <si>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</si>
  <si>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</si>
  <si>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</si>
  <si>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</si>
  <si>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</si>
  <si>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</si>
  <si>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</si>
  <si>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</si>
  <si>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</si>
  <si>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</si>
  <si>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</si>
  <si>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</si>
  <si>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</si>
  <si>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</si>
  <si>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</si>
  <si>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</si>
  <si>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</si>
  <si>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</si>
  <si>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</si>
  <si>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</si>
  <si>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</si>
  <si>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</si>
  <si>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</si>
  <si>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</si>
  <si>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</si>
  <si>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</si>
  <si>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</si>
  <si>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</si>
  <si>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</si>
  <si>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</si>
  <si>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</si>
  <si>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</si>
  <si>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</si>
  <si>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</si>
  <si>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</si>
  <si>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</si>
  <si>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</si>
  <si>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</si>
  <si>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</si>
  <si>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</si>
  <si>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</si>
  <si>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</si>
  <si>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</si>
  <si>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</si>
  <si>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</si>
  <si>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</si>
  <si>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</si>
  <si>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</si>
  <si>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</si>
  <si>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</si>
  <si>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</si>
  <si>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</si>
  <si>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</si>
  <si>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</si>
  <si>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</si>
  <si>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</si>
  <si>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</si>
  <si>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</si>
  <si>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</si>
  <si>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</si>
  <si>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</si>
  <si>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</si>
  <si>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</si>
  <si>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</si>
  <si>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</si>
  <si>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</si>
  <si>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</si>
  <si>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</si>
  <si>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</si>
  <si>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</si>
  <si>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</si>
  <si>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</si>
  <si>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</si>
  <si>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</si>
  <si>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</si>
  <si>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</si>
  <si>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</si>
  <si>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</si>
  <si>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</si>
  <si>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</si>
  <si>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</si>
  <si>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</si>
  <si>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</si>
  <si>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</si>
  <si>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</si>
  <si>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</si>
  <si>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</si>
  <si>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</si>
  <si>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</si>
  <si>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</si>
  <si>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</si>
  <si>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</si>
  <si>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</si>
  <si>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</si>
  <si>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</si>
  <si>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</si>
  <si>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</si>
  <si>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</si>
  <si>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</si>
  <si>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</si>
  <si>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</si>
  <si>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</si>
  <si>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</si>
  <si>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</si>
  <si>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</si>
  <si>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</si>
  <si>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</si>
  <si>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</si>
  <si>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</si>
  <si>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</si>
  <si>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</si>
  <si>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</si>
  <si>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</si>
  <si>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</si>
  <si>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</si>
  <si>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</si>
  <si>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</si>
  <si>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</si>
  <si>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</si>
  <si>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</si>
  <si>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</si>
  <si>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</si>
  <si>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</si>
  <si>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</si>
  <si>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</si>
  <si>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</si>
  <si>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</si>
  <si>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</si>
  <si>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</si>
  <si>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</si>
  <si>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</si>
  <si>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</si>
  <si>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</si>
  <si>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</si>
  <si>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</si>
  <si>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</si>
  <si>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</si>
  <si>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</si>
  <si>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</si>
  <si>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</si>
  <si>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</si>
  <si>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</si>
  <si>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</si>
  <si>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</si>
  <si>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</si>
  <si>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</si>
  <si>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</si>
  <si>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</si>
  <si>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</si>
  <si>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</si>
  <si>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</si>
  <si>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</si>
  <si>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</si>
  <si>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</si>
  <si>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</si>
  <si>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</si>
  <si>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</si>
  <si>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</si>
  <si>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</si>
  <si>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</si>
  <si>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</si>
  <si>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</si>
  <si>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</si>
  <si>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</si>
  <si>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</si>
  <si>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</si>
  <si>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</si>
  <si>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</si>
  <si>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</si>
  <si>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</si>
  <si>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</si>
  <si>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</si>
  <si>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</si>
  <si>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</si>
  <si>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</si>
  <si>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</si>
  <si>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</si>
  <si>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</si>
  <si>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</si>
  <si>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</si>
  <si>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</si>
  <si>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</si>
  <si>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</si>
  <si>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</si>
  <si>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</si>
  <si>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</si>
  <si>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</si>
  <si>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</si>
  <si>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</si>
  <si>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</si>
  <si>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</si>
  <si>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</si>
  <si>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</si>
  <si>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</si>
  <si>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</si>
  <si>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</si>
  <si>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</si>
  <si>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</si>
  <si>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</si>
  <si>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</si>
  <si>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</si>
  <si>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</si>
  <si>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</si>
  <si>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</si>
  <si>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</si>
  <si>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</si>
  <si>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</si>
  <si>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</si>
  <si>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</si>
  <si>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</si>
  <si>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</si>
  <si>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</si>
  <si>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</si>
  <si>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</si>
  <si>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</si>
  <si>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</si>
  <si>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</si>
  <si>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</si>
  <si>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</si>
  <si>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</si>
  <si>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</si>
  <si>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</si>
  <si>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</si>
  <si>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</si>
  <si>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</si>
  <si>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</si>
  <si>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</si>
  <si>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</si>
  <si>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</si>
  <si>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</si>
  <si>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</si>
  <si>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</si>
  <si>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</si>
  <si>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</si>
  <si>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</si>
  <si>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</si>
  <si>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</si>
  <si>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</si>
  <si>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</si>
  <si>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</si>
  <si>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</si>
  <si>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</si>
  <si>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</si>
  <si>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</si>
  <si>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</si>
  <si>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</si>
  <si>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</si>
  <si>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</si>
  <si>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</si>
  <si>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</si>
  <si>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</si>
  <si>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</si>
  <si>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</si>
  <si>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</si>
  <si>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</si>
  <si>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</si>
  <si>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</si>
  <si>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</si>
  <si>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</si>
  <si>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</si>
  <si>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</si>
  <si>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</si>
  <si>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</si>
  <si>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</si>
  <si>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</si>
  <si>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</si>
  <si>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</si>
  <si>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</si>
  <si>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</si>
  <si>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</si>
  <si>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</si>
  <si>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</si>
  <si>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</si>
  <si>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</si>
  <si>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</si>
  <si>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</si>
  <si>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</si>
  <si>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</si>
  <si>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</si>
  <si>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</si>
  <si>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</si>
  <si>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</si>
  <si>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</si>
  <si>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</si>
  <si>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</si>
  <si>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</si>
  <si>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</si>
  <si>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</si>
  <si>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</si>
  <si>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</si>
  <si>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</si>
  <si>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</si>
  <si>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</si>
  <si>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</si>
  <si>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</si>
  <si>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</si>
  <si>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</si>
  <si>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</si>
  <si>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</si>
  <si>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</si>
  <si>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</si>
  <si>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</si>
  <si>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</si>
  <si>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</si>
  <si>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</si>
  <si>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</si>
  <si>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</si>
  <si>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</si>
  <si>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</si>
  <si>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</si>
  <si>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</si>
  <si>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</si>
  <si>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</si>
  <si>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</si>
  <si>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</si>
  <si>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</si>
  <si>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</si>
  <si>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</si>
  <si>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</si>
  <si>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</si>
  <si>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</si>
  <si>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</si>
  <si>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</si>
  <si>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</si>
  <si>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</si>
  <si>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</si>
  <si>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</si>
  <si>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</si>
  <si>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</si>
  <si>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</si>
  <si>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</si>
  <si>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</si>
  <si>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</si>
  <si>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</si>
  <si>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</si>
  <si>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</si>
  <si>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</si>
  <si>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</si>
  <si>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</si>
  <si>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</si>
  <si>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</si>
  <si>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</si>
  <si>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</si>
  <si>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</si>
  <si>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</si>
  <si>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</si>
  <si>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</si>
  <si>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</si>
  <si>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</si>
  <si>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</si>
  <si>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</si>
  <si>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</si>
  <si>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</si>
  <si>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</si>
  <si>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</si>
  <si>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</si>
  <si>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</si>
  <si>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</si>
  <si>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</si>
  <si>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</si>
  <si>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</si>
  <si>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</si>
  <si>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</si>
  <si>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</si>
  <si>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</si>
  <si>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</si>
  <si>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</si>
  <si>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</si>
  <si>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</si>
  <si>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</si>
  <si>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</si>
  <si>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</si>
  <si>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</si>
  <si>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</si>
  <si>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</si>
  <si>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</si>
  <si>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</si>
  <si>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</si>
  <si>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</si>
  <si>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</si>
  <si>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</si>
  <si>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</si>
  <si>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</si>
  <si>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</si>
  <si>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</si>
  <si>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</si>
  <si>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</si>
  <si>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</si>
  <si>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</si>
  <si>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</si>
  <si>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</si>
  <si>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</si>
  <si>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</si>
  <si>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</si>
  <si>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</si>
  <si>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</si>
  <si>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</si>
  <si>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</si>
  <si>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</si>
  <si>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</si>
  <si>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</si>
  <si>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</si>
  <si>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</si>
  <si>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</si>
  <si>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</si>
  <si>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</si>
  <si>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</si>
  <si>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</si>
  <si>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</si>
  <si>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</si>
  <si>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</si>
  <si>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</si>
  <si>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</si>
  <si>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</si>
  <si>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</si>
  <si>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</si>
  <si>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</si>
  <si>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</si>
  <si>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</si>
  <si>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</si>
  <si>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</si>
  <si>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</si>
  <si>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</si>
  <si>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</si>
  <si>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</si>
  <si>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</si>
  <si>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</si>
  <si>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</si>
  <si>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</si>
  <si>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</si>
  <si>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</si>
  <si>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</si>
  <si>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</si>
  <si>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</si>
  <si>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</si>
  <si>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</si>
  <si>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</si>
  <si>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</si>
  <si>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</si>
  <si>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</si>
  <si>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</si>
  <si>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</si>
  <si>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</si>
  <si>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</si>
  <si>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</si>
  <si>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</si>
  <si>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</si>
  <si>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</si>
  <si>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</si>
  <si>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</si>
  <si>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</si>
  <si>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</si>
  <si>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</si>
  <si>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</si>
  <si>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</si>
  <si>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</si>
  <si>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</si>
  <si>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</si>
  <si>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</si>
  <si>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</si>
  <si>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</si>
  <si>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</si>
  <si>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</si>
  <si>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</si>
  <si>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</si>
  <si>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</si>
  <si>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</si>
  <si>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</si>
  <si>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</si>
  <si>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</si>
  <si>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</si>
  <si>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</si>
  <si>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</si>
  <si>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</si>
  <si>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</si>
  <si>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</si>
  <si>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</si>
  <si>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</si>
  <si>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</si>
  <si>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</si>
  <si>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</si>
  <si>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</si>
  <si>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</si>
  <si>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</si>
  <si>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</si>
  <si>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</si>
  <si>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</si>
  <si>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</si>
  <si>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</si>
  <si>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</si>
  <si>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</si>
  <si>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</si>
  <si>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</si>
  <si>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</si>
  <si>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</si>
  <si>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</si>
  <si>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</si>
  <si>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</si>
  <si>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</si>
  <si>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</si>
  <si>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</si>
  <si>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</si>
  <si>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</si>
  <si>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</si>
  <si>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</si>
  <si>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</si>
  <si>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</si>
  <si>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</si>
  <si>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</si>
  <si>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</si>
  <si>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</si>
  <si>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</si>
  <si>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</si>
  <si>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</si>
  <si>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</si>
  <si>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</si>
  <si>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</si>
  <si>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</si>
  <si>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</si>
  <si>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</si>
  <si>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</si>
  <si>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</si>
  <si>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</si>
  <si>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</si>
  <si>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</si>
  <si>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</si>
  <si>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</si>
  <si>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</si>
  <si>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</si>
  <si>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</si>
  <si>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</si>
  <si>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</si>
  <si>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</si>
  <si>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</si>
  <si>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</si>
  <si>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</si>
  <si>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</si>
  <si>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</si>
  <si>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</si>
  <si>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</si>
  <si>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</si>
  <si>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</si>
  <si>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</si>
  <si>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</si>
  <si>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</si>
  <si>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</si>
  <si>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</si>
  <si>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</si>
  <si>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</si>
  <si>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</si>
  <si>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</si>
  <si>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</si>
  <si>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</si>
  <si>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Croydon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</si>
</sst>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="90" zoomScaleNormal="90" workbookViewId="0">
      <pane xSplit="5" ySplit="3" topLeftCell="F514" activePane="bottomRight" state="frozen"/>
      <selection pane="topRight" activeCell="F1" sqref="F1"/>
      <selection pane="bottomLeft" activeCell="A4" sqref="A4"/>
      <selection pane="bottomRight" activeCell="H544" sqref="H54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117</v>
      </c>
      <c r="C2" s="21">
        <v>117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335829.33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199440.94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5949.07</v>
      </c>
      <c r="G12" s="18"/>
      <c r="H12" s="18">
        <v>-5949.07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399.46</v>
      </c>
      <c r="G13" s="18"/>
      <c r="H13" s="18">
        <v>5949.07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680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342857.86000000004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199440.94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22319.85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22319.85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199440.94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320538.01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320538.01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199440.94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342857.86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199440.94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820795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820795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31.11</v>
      </c>
      <c r="G96" s="18"/>
      <c r="H96" s="18"/>
      <c r="I96" s="18"/>
      <c r="J96" s="18">
        <v>542.99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2570.46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2601.5700000000002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542.99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823396.57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542.99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350693.64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215589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566282.64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52272.34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52272.34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618554.98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2000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11514.87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19509.240000000002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19509.240000000002</v>
      </c>
      <c r="G162" s="41">
        <f>SUM(G150:G161)</f>
        <v>0</v>
      </c>
      <c r="H162" s="41">
        <f>SUM(H150:H161)</f>
        <v>13514.87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19509.240000000002</v>
      </c>
      <c r="G169" s="41">
        <f>G147+G162+SUM(G163:G168)</f>
        <v>0</v>
      </c>
      <c r="H169" s="41">
        <f>H147+H162+SUM(H163:H168)</f>
        <v>13514.87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1461460.7899999998</v>
      </c>
      <c r="G193" s="47">
        <f>G112+G140+G169+G192</f>
        <v>0</v>
      </c>
      <c r="H193" s="47">
        <f>H112+H140+H169+H192</f>
        <v>13514.87</v>
      </c>
      <c r="I193" s="47">
        <f>I112+I140+I169+I192</f>
        <v>0</v>
      </c>
      <c r="J193" s="47">
        <f>J112+J140+J192</f>
        <v>50542.99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86145.95</v>
      </c>
      <c r="G197" s="18">
        <v>42476.91</v>
      </c>
      <c r="H197" s="18">
        <v>177595.45</v>
      </c>
      <c r="I197" s="18">
        <v>2788.39</v>
      </c>
      <c r="J197" s="18"/>
      <c r="K197" s="18"/>
      <c r="L197" s="19">
        <f>SUM(F197:K197)</f>
        <v>309006.7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24999.42</v>
      </c>
      <c r="G198" s="18">
        <v>7259.49</v>
      </c>
      <c r="H198" s="18"/>
      <c r="I198" s="18"/>
      <c r="J198" s="18"/>
      <c r="K198" s="18"/>
      <c r="L198" s="19">
        <f>SUM(F198:K198)</f>
        <v>32258.909999999996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v>8651.1</v>
      </c>
      <c r="I202" s="18"/>
      <c r="J202" s="18"/>
      <c r="K202" s="18"/>
      <c r="L202" s="19">
        <f t="shared" ref="L202:L208" si="0">SUM(F202:K202)</f>
        <v>8651.1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>
        <v>500</v>
      </c>
      <c r="J203" s="18"/>
      <c r="K203" s="18"/>
      <c r="L203" s="19">
        <f t="shared" si="0"/>
        <v>500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450.5</v>
      </c>
      <c r="G204" s="18">
        <v>36.92</v>
      </c>
      <c r="H204" s="18">
        <v>42544.93</v>
      </c>
      <c r="I204" s="18">
        <v>27.3</v>
      </c>
      <c r="J204" s="18"/>
      <c r="K204" s="18"/>
      <c r="L204" s="19">
        <f t="shared" si="0"/>
        <v>43059.65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4086.19</v>
      </c>
      <c r="G207" s="18">
        <v>428.29</v>
      </c>
      <c r="H207" s="18">
        <v>10795.67</v>
      </c>
      <c r="I207" s="18">
        <v>9472.6</v>
      </c>
      <c r="J207" s="18"/>
      <c r="K207" s="18"/>
      <c r="L207" s="19">
        <f t="shared" si="0"/>
        <v>24782.75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13528.96</v>
      </c>
      <c r="G208" s="18">
        <v>1541.16</v>
      </c>
      <c r="H208" s="18">
        <v>7400.95</v>
      </c>
      <c r="I208" s="18">
        <v>4294.3</v>
      </c>
      <c r="J208" s="18"/>
      <c r="K208" s="18"/>
      <c r="L208" s="19">
        <f t="shared" si="0"/>
        <v>26765.37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129211.01999999999</v>
      </c>
      <c r="G211" s="41">
        <f t="shared" si="1"/>
        <v>51742.770000000004</v>
      </c>
      <c r="H211" s="41">
        <f t="shared" si="1"/>
        <v>246988.10000000003</v>
      </c>
      <c r="I211" s="41">
        <f t="shared" si="1"/>
        <v>17082.59</v>
      </c>
      <c r="J211" s="41">
        <f t="shared" si="1"/>
        <v>0</v>
      </c>
      <c r="K211" s="41">
        <f t="shared" si="1"/>
        <v>0</v>
      </c>
      <c r="L211" s="41">
        <f t="shared" si="1"/>
        <v>445024.48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131670.6</v>
      </c>
      <c r="I215" s="18"/>
      <c r="J215" s="18"/>
      <c r="K215" s="18"/>
      <c r="L215" s="19">
        <f>SUM(F215:K215)</f>
        <v>131670.6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127.5</v>
      </c>
      <c r="G222" s="18">
        <v>10.45</v>
      </c>
      <c r="H222" s="18">
        <v>12041.02</v>
      </c>
      <c r="I222" s="18">
        <v>7.72</v>
      </c>
      <c r="J222" s="18"/>
      <c r="K222" s="18"/>
      <c r="L222" s="19">
        <f t="shared" si="2"/>
        <v>12186.69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>
        <v>135.77000000000001</v>
      </c>
      <c r="I225" s="18"/>
      <c r="J225" s="18"/>
      <c r="K225" s="18"/>
      <c r="L225" s="19">
        <f t="shared" si="2"/>
        <v>135.77000000000001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2635.96</v>
      </c>
      <c r="G226" s="18">
        <v>338.4</v>
      </c>
      <c r="H226" s="18">
        <v>2094.61</v>
      </c>
      <c r="I226" s="18">
        <v>1215.3699999999999</v>
      </c>
      <c r="J226" s="18"/>
      <c r="K226" s="18"/>
      <c r="L226" s="19">
        <f t="shared" si="2"/>
        <v>6284.34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2763.46</v>
      </c>
      <c r="G229" s="41">
        <f>SUM(G215:G228)</f>
        <v>348.84999999999997</v>
      </c>
      <c r="H229" s="41">
        <f>SUM(H215:H228)</f>
        <v>145941.99999999997</v>
      </c>
      <c r="I229" s="41">
        <f>SUM(I215:I228)</f>
        <v>1223.0899999999999</v>
      </c>
      <c r="J229" s="41">
        <f>SUM(J215:J228)</f>
        <v>0</v>
      </c>
      <c r="K229" s="41">
        <f t="shared" si="3"/>
        <v>0</v>
      </c>
      <c r="L229" s="41">
        <f t="shared" si="3"/>
        <v>150277.4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324801.88</v>
      </c>
      <c r="I233" s="18"/>
      <c r="J233" s="18"/>
      <c r="K233" s="18"/>
      <c r="L233" s="19">
        <f>SUM(F233:K233)</f>
        <v>324801.88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130104.52</v>
      </c>
      <c r="I234" s="18"/>
      <c r="J234" s="18"/>
      <c r="K234" s="18"/>
      <c r="L234" s="19">
        <f>SUM(F234:K234)</f>
        <v>130104.52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272</v>
      </c>
      <c r="G240" s="18">
        <v>22.29</v>
      </c>
      <c r="H240" s="18">
        <v>25687.5</v>
      </c>
      <c r="I240" s="18">
        <v>16.48</v>
      </c>
      <c r="J240" s="18"/>
      <c r="K240" s="18"/>
      <c r="L240" s="19">
        <f t="shared" si="4"/>
        <v>25998.27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>
        <v>289.64999999999998</v>
      </c>
      <c r="I243" s="18"/>
      <c r="J243" s="18"/>
      <c r="K243" s="18"/>
      <c r="L243" s="19">
        <f t="shared" si="4"/>
        <v>289.64999999999998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5623.38</v>
      </c>
      <c r="G244" s="18">
        <v>721.92</v>
      </c>
      <c r="H244" s="18">
        <v>5488.5</v>
      </c>
      <c r="I244" s="18">
        <v>2592.7800000000002</v>
      </c>
      <c r="J244" s="18"/>
      <c r="K244" s="18"/>
      <c r="L244" s="19">
        <f t="shared" si="4"/>
        <v>14426.58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5895.38</v>
      </c>
      <c r="G247" s="41">
        <f t="shared" si="5"/>
        <v>744.20999999999992</v>
      </c>
      <c r="H247" s="41">
        <f t="shared" si="5"/>
        <v>486372.05000000005</v>
      </c>
      <c r="I247" s="41">
        <f t="shared" si="5"/>
        <v>2609.2600000000002</v>
      </c>
      <c r="J247" s="41">
        <f t="shared" si="5"/>
        <v>0</v>
      </c>
      <c r="K247" s="41">
        <f t="shared" si="5"/>
        <v>0</v>
      </c>
      <c r="L247" s="41">
        <f t="shared" si="5"/>
        <v>495620.90000000008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137869.85999999999</v>
      </c>
      <c r="G257" s="41">
        <f t="shared" si="8"/>
        <v>52835.83</v>
      </c>
      <c r="H257" s="41">
        <f t="shared" si="8"/>
        <v>879302.15</v>
      </c>
      <c r="I257" s="41">
        <f t="shared" si="8"/>
        <v>20914.940000000002</v>
      </c>
      <c r="J257" s="41">
        <f t="shared" si="8"/>
        <v>0</v>
      </c>
      <c r="K257" s="41">
        <f t="shared" si="8"/>
        <v>0</v>
      </c>
      <c r="L257" s="41">
        <f t="shared" si="8"/>
        <v>1090922.78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50000</v>
      </c>
      <c r="L270" s="41">
        <f t="shared" si="9"/>
        <v>50000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137869.85999999999</v>
      </c>
      <c r="G271" s="42">
        <f t="shared" si="11"/>
        <v>52835.83</v>
      </c>
      <c r="H271" s="42">
        <f t="shared" si="11"/>
        <v>879302.15</v>
      </c>
      <c r="I271" s="42">
        <f t="shared" si="11"/>
        <v>20914.940000000002</v>
      </c>
      <c r="J271" s="42">
        <f t="shared" si="11"/>
        <v>0</v>
      </c>
      <c r="K271" s="42">
        <f t="shared" si="11"/>
        <v>50000</v>
      </c>
      <c r="L271" s="42">
        <f t="shared" si="11"/>
        <v>1140922.78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1500</v>
      </c>
      <c r="G276" s="18">
        <v>324.27999999999997</v>
      </c>
      <c r="H276" s="18"/>
      <c r="I276" s="18"/>
      <c r="J276" s="18"/>
      <c r="K276" s="18"/>
      <c r="L276" s="19">
        <f>SUM(F276:K276)</f>
        <v>1824.28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8481.25</v>
      </c>
      <c r="G277" s="18">
        <v>899.34</v>
      </c>
      <c r="H277" s="18"/>
      <c r="I277" s="18">
        <v>310</v>
      </c>
      <c r="J277" s="18"/>
      <c r="K277" s="18"/>
      <c r="L277" s="19">
        <f>SUM(F277:K277)</f>
        <v>9690.59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2000</v>
      </c>
      <c r="I282" s="18"/>
      <c r="J282" s="18"/>
      <c r="K282" s="18"/>
      <c r="L282" s="19">
        <f t="shared" si="12"/>
        <v>2000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9981.25</v>
      </c>
      <c r="G290" s="42">
        <f t="shared" si="13"/>
        <v>1223.6199999999999</v>
      </c>
      <c r="H290" s="42">
        <f t="shared" si="13"/>
        <v>2000</v>
      </c>
      <c r="I290" s="42">
        <f t="shared" si="13"/>
        <v>310</v>
      </c>
      <c r="J290" s="42">
        <f t="shared" si="13"/>
        <v>0</v>
      </c>
      <c r="K290" s="42">
        <f t="shared" si="13"/>
        <v>0</v>
      </c>
      <c r="L290" s="41">
        <f t="shared" si="13"/>
        <v>13514.87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9981.25</v>
      </c>
      <c r="G338" s="41">
        <f t="shared" si="20"/>
        <v>1223.6199999999999</v>
      </c>
      <c r="H338" s="41">
        <f t="shared" si="20"/>
        <v>2000</v>
      </c>
      <c r="I338" s="41">
        <f t="shared" si="20"/>
        <v>310</v>
      </c>
      <c r="J338" s="41">
        <f t="shared" si="20"/>
        <v>0</v>
      </c>
      <c r="K338" s="41">
        <f t="shared" si="20"/>
        <v>0</v>
      </c>
      <c r="L338" s="41">
        <f t="shared" si="20"/>
        <v>13514.87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9981.25</v>
      </c>
      <c r="G352" s="41">
        <f>G338</f>
        <v>1223.6199999999999</v>
      </c>
      <c r="H352" s="41">
        <f>H338</f>
        <v>2000</v>
      </c>
      <c r="I352" s="41">
        <f>I338</f>
        <v>310</v>
      </c>
      <c r="J352" s="41">
        <f>J338</f>
        <v>0</v>
      </c>
      <c r="K352" s="47">
        <f>K338+K351</f>
        <v>0</v>
      </c>
      <c r="L352" s="41">
        <f>L338+L351</f>
        <v>13514.87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40.15</v>
      </c>
      <c r="I389" s="18"/>
      <c r="J389" s="24" t="s">
        <v>289</v>
      </c>
      <c r="K389" s="24" t="s">
        <v>289</v>
      </c>
      <c r="L389" s="56">
        <f t="shared" si="25"/>
        <v>40.15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>
        <v>345.4</v>
      </c>
      <c r="I390" s="18"/>
      <c r="J390" s="24" t="s">
        <v>289</v>
      </c>
      <c r="K390" s="24" t="s">
        <v>289</v>
      </c>
      <c r="L390" s="56">
        <f t="shared" si="25"/>
        <v>345.4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385.54999999999995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385.54999999999995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51.37</v>
      </c>
      <c r="I397" s="18"/>
      <c r="J397" s="24" t="s">
        <v>289</v>
      </c>
      <c r="K397" s="24" t="s">
        <v>289</v>
      </c>
      <c r="L397" s="56">
        <f t="shared" si="26"/>
        <v>50051.37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106.07</v>
      </c>
      <c r="I398" s="18"/>
      <c r="J398" s="24" t="s">
        <v>289</v>
      </c>
      <c r="K398" s="24" t="s">
        <v>289</v>
      </c>
      <c r="L398" s="56">
        <f t="shared" si="26"/>
        <v>106.07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157.44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50157.440000000002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542.99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50542.990000000005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40121.910000000003</v>
      </c>
      <c r="L423" s="56">
        <f t="shared" si="29"/>
        <v>40121.910000000003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40121.910000000003</v>
      </c>
      <c r="L427" s="47">
        <f t="shared" si="30"/>
        <v>40121.910000000003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40121.910000000003</v>
      </c>
      <c r="L434" s="47">
        <f t="shared" si="32"/>
        <v>40121.910000000003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199440.94</v>
      </c>
      <c r="G440" s="18"/>
      <c r="H440" s="18"/>
      <c r="I440" s="56">
        <f t="shared" si="33"/>
        <v>199440.94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199440.94</v>
      </c>
      <c r="G446" s="13">
        <f>SUM(G439:G445)</f>
        <v>0</v>
      </c>
      <c r="H446" s="13">
        <f>SUM(H439:H445)</f>
        <v>0</v>
      </c>
      <c r="I446" s="13">
        <f>SUM(I439:I445)</f>
        <v>199440.94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199440.94</v>
      </c>
      <c r="G459" s="18"/>
      <c r="H459" s="18"/>
      <c r="I459" s="56">
        <f t="shared" si="34"/>
        <v>199440.94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199440.94</v>
      </c>
      <c r="G460" s="83">
        <f>SUM(G454:G459)</f>
        <v>0</v>
      </c>
      <c r="H460" s="83">
        <f>SUM(H454:H459)</f>
        <v>0</v>
      </c>
      <c r="I460" s="83">
        <f>SUM(I454:I459)</f>
        <v>199440.94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199440.94</v>
      </c>
      <c r="G461" s="42">
        <f>G452+G460</f>
        <v>0</v>
      </c>
      <c r="H461" s="42">
        <f>H452+H460</f>
        <v>0</v>
      </c>
      <c r="I461" s="42">
        <f>I452+I460</f>
        <v>199440.94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/>
      <c r="G465" s="18"/>
      <c r="H465" s="18"/>
      <c r="I465" s="18"/>
      <c r="J465" s="18">
        <v>189019.86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1461460.79</v>
      </c>
      <c r="G468" s="18"/>
      <c r="H468" s="18">
        <v>13514.87</v>
      </c>
      <c r="I468" s="18"/>
      <c r="J468" s="18">
        <v>50542.99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1461460.79</v>
      </c>
      <c r="G470" s="53">
        <f>SUM(G468:G469)</f>
        <v>0</v>
      </c>
      <c r="H470" s="53">
        <f>SUM(H468:H469)</f>
        <v>13514.87</v>
      </c>
      <c r="I470" s="53">
        <f>SUM(I468:I469)</f>
        <v>0</v>
      </c>
      <c r="J470" s="53">
        <f>SUM(J468:J469)</f>
        <v>50542.99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1140922.78</v>
      </c>
      <c r="G472" s="18"/>
      <c r="H472" s="18">
        <v>13514.87</v>
      </c>
      <c r="I472" s="18"/>
      <c r="J472" s="18">
        <v>40121.910000000003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1140922.78</v>
      </c>
      <c r="G474" s="53">
        <f>SUM(G472:G473)</f>
        <v>0</v>
      </c>
      <c r="H474" s="53">
        <f>SUM(H472:H473)</f>
        <v>13514.87</v>
      </c>
      <c r="I474" s="53">
        <f>SUM(I472:I473)</f>
        <v>0</v>
      </c>
      <c r="J474" s="53">
        <f>SUM(J472:J473)</f>
        <v>40121.910000000003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320538.01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199440.93999999997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24999.42</v>
      </c>
      <c r="G521" s="18">
        <v>7259.49</v>
      </c>
      <c r="H521" s="18"/>
      <c r="I521" s="18"/>
      <c r="J521" s="18"/>
      <c r="K521" s="18"/>
      <c r="L521" s="88">
        <f>SUM(F521:K521)</f>
        <v>32258.909999999996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130104.52</v>
      </c>
      <c r="I523" s="18"/>
      <c r="J523" s="18"/>
      <c r="K523" s="18"/>
      <c r="L523" s="88">
        <f>SUM(F523:K523)</f>
        <v>130104.52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24999.42</v>
      </c>
      <c r="G524" s="108">
        <f t="shared" ref="G524:L524" si="36">SUM(G521:G523)</f>
        <v>7259.49</v>
      </c>
      <c r="H524" s="108">
        <f t="shared" si="36"/>
        <v>130104.52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162363.43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8651.1</v>
      </c>
      <c r="I526" s="18"/>
      <c r="J526" s="18"/>
      <c r="K526" s="18"/>
      <c r="L526" s="88">
        <f>SUM(F526:K526)</f>
        <v>8651.1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8651.1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8651.1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1020</v>
      </c>
      <c r="I543" s="18"/>
      <c r="J543" s="18"/>
      <c r="K543" s="18"/>
      <c r="L543" s="88">
        <f>SUM(F543:K543)</f>
        <v>1020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1020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1020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24999.42</v>
      </c>
      <c r="G545" s="89">
        <f t="shared" ref="G545:L545" si="41">G524+G529+G534+G539+G544</f>
        <v>7259.49</v>
      </c>
      <c r="H545" s="89">
        <f t="shared" si="41"/>
        <v>139775.62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172034.53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32258.909999999996</v>
      </c>
      <c r="G549" s="87">
        <f>L526</f>
        <v>8651.1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40910.009999999995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130104.52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1020</v>
      </c>
      <c r="K551" s="87">
        <f>SUM(F551:J551)</f>
        <v>131124.52000000002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162363.43</v>
      </c>
      <c r="G552" s="89">
        <f t="shared" si="42"/>
        <v>8651.1</v>
      </c>
      <c r="H552" s="89">
        <f t="shared" si="42"/>
        <v>0</v>
      </c>
      <c r="I552" s="89">
        <f t="shared" si="42"/>
        <v>0</v>
      </c>
      <c r="J552" s="89">
        <f t="shared" si="42"/>
        <v>1020</v>
      </c>
      <c r="K552" s="89">
        <f t="shared" si="42"/>
        <v>172034.53000000003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177595.45</v>
      </c>
      <c r="G575" s="18">
        <v>131670.6</v>
      </c>
      <c r="H575" s="18">
        <v>324801.88</v>
      </c>
      <c r="I575" s="87">
        <f>SUM(F575:H575)</f>
        <v>634067.93000000005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120179.74</v>
      </c>
      <c r="I579" s="87">
        <f t="shared" si="47"/>
        <v>120179.74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22204.65</v>
      </c>
      <c r="I591" s="18">
        <v>6284.34</v>
      </c>
      <c r="J591" s="18">
        <v>13406.58</v>
      </c>
      <c r="K591" s="104">
        <f t="shared" ref="K591:K597" si="48">SUM(H591:J591)</f>
        <v>41895.57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1020</v>
      </c>
      <c r="K592" s="104">
        <f t="shared" si="48"/>
        <v>1020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4560.72</v>
      </c>
      <c r="I597" s="18"/>
      <c r="J597" s="18"/>
      <c r="K597" s="104">
        <f t="shared" si="48"/>
        <v>4560.72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26765.370000000003</v>
      </c>
      <c r="I598" s="108">
        <f>SUM(I591:I597)</f>
        <v>6284.34</v>
      </c>
      <c r="J598" s="108">
        <f>SUM(J591:J597)</f>
        <v>14426.58</v>
      </c>
      <c r="K598" s="108">
        <f>SUM(K591:K597)</f>
        <v>47476.29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342857.86000000004</v>
      </c>
      <c r="H617" s="109">
        <f>SUM(F52)</f>
        <v>342857.86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199440.94</v>
      </c>
      <c r="H621" s="109">
        <f>SUM(J52)</f>
        <v>199440.94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320538.01</v>
      </c>
      <c r="H622" s="109">
        <f>F476</f>
        <v>320538.01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199440.94</v>
      </c>
      <c r="H626" s="109">
        <f>J476</f>
        <v>199440.93999999997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1461460.7899999998</v>
      </c>
      <c r="H627" s="104">
        <f>SUM(F468)</f>
        <v>1461460.79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13514.87</v>
      </c>
      <c r="H629" s="104">
        <f>SUM(H468)</f>
        <v>13514.87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50542.99</v>
      </c>
      <c r="H631" s="104">
        <f>SUM(J468)</f>
        <v>50542.99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1140922.78</v>
      </c>
      <c r="H632" s="104">
        <f>SUM(F472)</f>
        <v>1140922.78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13514.87</v>
      </c>
      <c r="H633" s="104">
        <f>SUM(H472)</f>
        <v>13514.87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50542.990000000005</v>
      </c>
      <c r="H637" s="164">
        <f>SUM(J468)</f>
        <v>50542.99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40121.910000000003</v>
      </c>
      <c r="H638" s="164">
        <f>SUM(J472)</f>
        <v>40121.910000000003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199440.94</v>
      </c>
      <c r="H639" s="104">
        <f>SUM(F461)</f>
        <v>199440.94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199440.94</v>
      </c>
      <c r="H642" s="104">
        <f>SUM(I461)</f>
        <v>199440.94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542.99</v>
      </c>
      <c r="H644" s="104">
        <f>H408</f>
        <v>542.99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50542.99</v>
      </c>
      <c r="H646" s="104">
        <f>L408</f>
        <v>50542.990000000005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47476.29</v>
      </c>
      <c r="H647" s="104">
        <f>L208+L226+L244</f>
        <v>47476.29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26765.37</v>
      </c>
      <c r="H649" s="104">
        <f>H598</f>
        <v>26765.370000000003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6284.34</v>
      </c>
      <c r="H650" s="104">
        <f>I598</f>
        <v>6284.34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14426.58</v>
      </c>
      <c r="H651" s="104">
        <f>J598</f>
        <v>14426.58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458539.35</v>
      </c>
      <c r="G660" s="19">
        <f>(L229+L309+L359)</f>
        <v>150277.4</v>
      </c>
      <c r="H660" s="19">
        <f>(L247+L328+L360)</f>
        <v>495620.90000000008</v>
      </c>
      <c r="I660" s="19">
        <f>SUM(F660:H660)</f>
        <v>1104437.6500000001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26765.37</v>
      </c>
      <c r="G662" s="19">
        <f>(L226+L306)-(J226+J306)</f>
        <v>6284.34</v>
      </c>
      <c r="H662" s="19">
        <f>(L244+L325)-(J244+J325)</f>
        <v>14426.58</v>
      </c>
      <c r="I662" s="19">
        <f>SUM(F662:H662)</f>
        <v>47476.29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177595.45</v>
      </c>
      <c r="G663" s="199">
        <f>SUM(G575:G587)+SUM(I602:I604)+L612</f>
        <v>131670.6</v>
      </c>
      <c r="H663" s="199">
        <f>SUM(H575:H587)+SUM(J602:J604)+L613</f>
        <v>444981.62</v>
      </c>
      <c r="I663" s="19">
        <f>SUM(F663:H663)</f>
        <v>754247.67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254178.52999999997</v>
      </c>
      <c r="G664" s="19">
        <f>G660-SUM(G661:G663)</f>
        <v>12322.459999999992</v>
      </c>
      <c r="H664" s="19">
        <f>H660-SUM(H661:H663)</f>
        <v>36212.70000000007</v>
      </c>
      <c r="I664" s="19">
        <f>I660-SUM(I661:I663)</f>
        <v>302713.69000000006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26.1</v>
      </c>
      <c r="G665" s="248"/>
      <c r="H665" s="248"/>
      <c r="I665" s="19">
        <f>SUM(F665:H665)</f>
        <v>26.1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9738.64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11598.23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-12322.46</v>
      </c>
      <c r="H669" s="18">
        <v>-36212.699999999997</v>
      </c>
      <c r="I669" s="19">
        <f>SUM(F669:H669)</f>
        <v>-48535.159999999996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9738.64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9738.64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abSelected="1" workbookViewId="0">
      <selection activeCell="C1"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Croydon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87645.95</v>
      </c>
      <c r="C9" s="229">
        <f>'DOE25'!G197+'DOE25'!G215+'DOE25'!G233+'DOE25'!G276+'DOE25'!G295+'DOE25'!G314</f>
        <v>42801.19</v>
      </c>
    </row>
    <row r="10" spans="1:3" x14ac:dyDescent="0.2">
      <c r="A10" t="s">
        <v>779</v>
      </c>
      <c r="B10" s="240">
        <v>72414.12</v>
      </c>
      <c r="C10" s="240">
        <v>41530.85</v>
      </c>
    </row>
    <row r="11" spans="1:3" x14ac:dyDescent="0.2">
      <c r="A11" t="s">
        <v>780</v>
      </c>
      <c r="B11" s="240">
        <v>12393.33</v>
      </c>
      <c r="C11" s="240">
        <v>1033.6099999999999</v>
      </c>
    </row>
    <row r="12" spans="1:3" x14ac:dyDescent="0.2">
      <c r="A12" t="s">
        <v>781</v>
      </c>
      <c r="B12" s="240">
        <v>2838.5</v>
      </c>
      <c r="C12" s="240">
        <v>236.73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87645.95</v>
      </c>
      <c r="C13" s="231">
        <f>SUM(C10:C12)</f>
        <v>42801.19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33480.67</v>
      </c>
      <c r="C18" s="229">
        <f>'DOE25'!G198+'DOE25'!G216+'DOE25'!G234+'DOE25'!G277+'DOE25'!G296+'DOE25'!G315</f>
        <v>8158.83</v>
      </c>
    </row>
    <row r="19" spans="1:3" x14ac:dyDescent="0.2">
      <c r="A19" t="s">
        <v>779</v>
      </c>
      <c r="B19" s="240">
        <v>14214</v>
      </c>
      <c r="C19" s="240">
        <v>6339.58</v>
      </c>
    </row>
    <row r="20" spans="1:3" x14ac:dyDescent="0.2">
      <c r="A20" t="s">
        <v>780</v>
      </c>
      <c r="B20" s="240">
        <v>10785.42</v>
      </c>
      <c r="C20" s="240">
        <v>899.51</v>
      </c>
    </row>
    <row r="21" spans="1:3" x14ac:dyDescent="0.2">
      <c r="A21" t="s">
        <v>781</v>
      </c>
      <c r="B21" s="240">
        <v>8481.25</v>
      </c>
      <c r="C21" s="240">
        <v>919.74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33480.67</v>
      </c>
      <c r="C22" s="231">
        <f>SUM(C19:C21)</f>
        <v>8158.83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8" sqref="E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Croydon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927842.61</v>
      </c>
      <c r="D5" s="20">
        <f>SUM('DOE25'!L197:L200)+SUM('DOE25'!L215:L218)+SUM('DOE25'!L233:L236)-F5-G5</f>
        <v>927842.61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8651.1</v>
      </c>
      <c r="D6" s="20">
        <f>'DOE25'!L202+'DOE25'!L220+'DOE25'!L238-F6-G6</f>
        <v>8651.1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500</v>
      </c>
      <c r="D7" s="20">
        <f>'DOE25'!L203+'DOE25'!L221+'DOE25'!L239-F7-G7</f>
        <v>500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37940.800000000003</v>
      </c>
      <c r="D8" s="243"/>
      <c r="E8" s="20">
        <f>'DOE25'!L204+'DOE25'!L222+'DOE25'!L240-F8-G8-D9-D11</f>
        <v>37940.800000000003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8059.61</v>
      </c>
      <c r="D9" s="244">
        <v>8059.61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6500</v>
      </c>
      <c r="D10" s="243"/>
      <c r="E10" s="244">
        <v>6500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35244.199999999997</v>
      </c>
      <c r="D11" s="244">
        <v>35244.199999999997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25208.170000000002</v>
      </c>
      <c r="D14" s="20">
        <f>'DOE25'!L207+'DOE25'!L225+'DOE25'!L243-F14-G14</f>
        <v>25208.170000000002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47476.29</v>
      </c>
      <c r="D15" s="20">
        <f>'DOE25'!L208+'DOE25'!L226+'DOE25'!L244-F15-G15</f>
        <v>47476.29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13514.87</v>
      </c>
      <c r="D31" s="20">
        <f>'DOE25'!L290+'DOE25'!L309+'DOE25'!L328+'DOE25'!L333+'DOE25'!L334+'DOE25'!L335-F31-G31</f>
        <v>13514.87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1066496.8500000001</v>
      </c>
      <c r="E33" s="246">
        <f>SUM(E5:E31)</f>
        <v>44440.800000000003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44440.800000000003</v>
      </c>
      <c r="E35" s="249"/>
    </row>
    <row r="36" spans="2:8" ht="12" thickTop="1" x14ac:dyDescent="0.2">
      <c r="B36" t="s">
        <v>815</v>
      </c>
      <c r="D36" s="20">
        <f>D33</f>
        <v>1066496.8500000001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Croydon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335829.33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199440.94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5949.07</v>
      </c>
      <c r="D11" s="95">
        <f>'DOE25'!G12</f>
        <v>0</v>
      </c>
      <c r="E11" s="95">
        <f>'DOE25'!H12</f>
        <v>-5949.07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399.46</v>
      </c>
      <c r="D12" s="95">
        <f>'DOE25'!G13</f>
        <v>0</v>
      </c>
      <c r="E12" s="95">
        <f>'DOE25'!H13</f>
        <v>5949.07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680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342857.86000000004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199440.94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22319.85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22319.85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199440.94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320538.01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320538.01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199440.94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342857.86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199440.94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820795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31.11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542.99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2570.46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2601.5700000000002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542.99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823396.57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542.99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350693.64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215589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566282.64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52272.34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52272.34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618554.98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19509.240000000002</v>
      </c>
      <c r="D88" s="95">
        <f>SUM('DOE25'!G153:G161)</f>
        <v>0</v>
      </c>
      <c r="E88" s="95">
        <f>SUM('DOE25'!H153:H161)</f>
        <v>13514.87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19509.240000000002</v>
      </c>
      <c r="D91" s="131">
        <f>SUM(D85:D90)</f>
        <v>0</v>
      </c>
      <c r="E91" s="131">
        <f>SUM(E85:E90)</f>
        <v>13514.87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1461460.7899999998</v>
      </c>
      <c r="D104" s="86">
        <f>D63+D81+D91+D103</f>
        <v>0</v>
      </c>
      <c r="E104" s="86">
        <f>E63+E81+E91+E103</f>
        <v>13514.87</v>
      </c>
      <c r="F104" s="86">
        <f>F63+F81+F91+F103</f>
        <v>0</v>
      </c>
      <c r="G104" s="86">
        <f>G63+G81+G103</f>
        <v>50542.99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765479.18</v>
      </c>
      <c r="D109" s="24" t="s">
        <v>289</v>
      </c>
      <c r="E109" s="95">
        <f>('DOE25'!L276)+('DOE25'!L295)+('DOE25'!L314)</f>
        <v>1824.28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162363.43</v>
      </c>
      <c r="D110" s="24" t="s">
        <v>289</v>
      </c>
      <c r="E110" s="95">
        <f>('DOE25'!L277)+('DOE25'!L296)+('DOE25'!L315)</f>
        <v>9690.59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927842.6100000001</v>
      </c>
      <c r="D115" s="86">
        <f>SUM(D109:D114)</f>
        <v>0</v>
      </c>
      <c r="E115" s="86">
        <f>SUM(E109:E114)</f>
        <v>11514.87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8651.1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500</v>
      </c>
      <c r="D119" s="24" t="s">
        <v>289</v>
      </c>
      <c r="E119" s="95">
        <f>+('DOE25'!L282)+('DOE25'!L301)+('DOE25'!L320)</f>
        <v>2000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81244.61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25208.170000000002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47476.29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163080.17000000001</v>
      </c>
      <c r="D128" s="86">
        <f>SUM(D118:D127)</f>
        <v>0</v>
      </c>
      <c r="E128" s="86">
        <f>SUM(E118:E127)</f>
        <v>2000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40121.910000000003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385.54999999999995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50157.440000000002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-542.99000000000524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40121.910000000003</v>
      </c>
    </row>
    <row r="145" spans="1:9" ht="12.75" thickTop="1" thickBot="1" x14ac:dyDescent="0.25">
      <c r="A145" s="33" t="s">
        <v>244</v>
      </c>
      <c r="C145" s="86">
        <f>(C115+C128+C144)</f>
        <v>1140922.78</v>
      </c>
      <c r="D145" s="86">
        <f>(D115+D128+D144)</f>
        <v>0</v>
      </c>
      <c r="E145" s="86">
        <f>(E115+E128+E144)</f>
        <v>13514.87</v>
      </c>
      <c r="F145" s="86">
        <f>(F115+F128+F144)</f>
        <v>0</v>
      </c>
      <c r="G145" s="86">
        <f>(G115+G128+G144)</f>
        <v>40121.910000000003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Croydon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9739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9739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767303</v>
      </c>
      <c r="D10" s="182">
        <f>ROUND((C10/$C$28)*100,1)</f>
        <v>69.5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172054</v>
      </c>
      <c r="D11" s="182">
        <f>ROUND((C11/$C$28)*100,1)</f>
        <v>15.6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8651</v>
      </c>
      <c r="D15" s="182">
        <f t="shared" ref="D15:D27" si="0">ROUND((C15/$C$28)*100,1)</f>
        <v>0.8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2500</v>
      </c>
      <c r="D16" s="182">
        <f t="shared" si="0"/>
        <v>0.2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81245</v>
      </c>
      <c r="D17" s="182">
        <f t="shared" si="0"/>
        <v>7.4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25208</v>
      </c>
      <c r="D20" s="182">
        <f t="shared" si="0"/>
        <v>2.2999999999999998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47476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1104437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1104437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820795</v>
      </c>
      <c r="D35" s="182">
        <f t="shared" ref="D35:D40" si="1">ROUND((C35/$C$41)*100,1)</f>
        <v>55.6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3144.5599999999395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566283</v>
      </c>
      <c r="D37" s="182">
        <f t="shared" si="1"/>
        <v>38.4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52272</v>
      </c>
      <c r="D38" s="182">
        <f t="shared" si="1"/>
        <v>3.5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33024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1475518.56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Croydon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2014-09-25T12:17:06Z</cp:lastPrinted>
  <dcterms:created xsi:type="dcterms:W3CDTF">1997-12-04T19:04:30Z</dcterms:created>
  <dcterms:modified xsi:type="dcterms:W3CDTF">2014-09-25T12:19:22Z</dcterms:modified>
</cp:coreProperties>
</file>