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D50" i="2" s="1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E8" i="13" s="1"/>
  <c r="C8" i="13" s="1"/>
  <c r="L222" i="1"/>
  <c r="L240" i="1"/>
  <c r="C120" i="2" s="1"/>
  <c r="D39" i="13"/>
  <c r="F13" i="13"/>
  <c r="G13" i="13"/>
  <c r="L206" i="1"/>
  <c r="L224" i="1"/>
  <c r="L242" i="1"/>
  <c r="C122" i="2" s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C119" i="2" s="1"/>
  <c r="L239" i="1"/>
  <c r="F12" i="13"/>
  <c r="G12" i="13"/>
  <c r="L205" i="1"/>
  <c r="L223" i="1"/>
  <c r="L241" i="1"/>
  <c r="D12" i="13" s="1"/>
  <c r="C12" i="13" s="1"/>
  <c r="F14" i="13"/>
  <c r="G14" i="13"/>
  <c r="D14" i="13" s="1"/>
  <c r="C14" i="13" s="1"/>
  <c r="L207" i="1"/>
  <c r="L225" i="1"/>
  <c r="C123" i="2" s="1"/>
  <c r="L243" i="1"/>
  <c r="F15" i="13"/>
  <c r="G15" i="13"/>
  <c r="L208" i="1"/>
  <c r="L226" i="1"/>
  <c r="G650" i="1" s="1"/>
  <c r="L244" i="1"/>
  <c r="G651" i="1" s="1"/>
  <c r="J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6" i="10"/>
  <c r="L250" i="1"/>
  <c r="L332" i="1"/>
  <c r="L254" i="1"/>
  <c r="C25" i="10"/>
  <c r="L268" i="1"/>
  <c r="L269" i="1"/>
  <c r="L349" i="1"/>
  <c r="L350" i="1"/>
  <c r="I665" i="1"/>
  <c r="I670" i="1"/>
  <c r="F661" i="1"/>
  <c r="G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5" i="2" s="1"/>
  <c r="E110" i="2"/>
  <c r="E111" i="2"/>
  <c r="C112" i="2"/>
  <c r="E112" i="2"/>
  <c r="C113" i="2"/>
  <c r="E113" i="2"/>
  <c r="C114" i="2"/>
  <c r="E114" i="2"/>
  <c r="D115" i="2"/>
  <c r="F115" i="2"/>
  <c r="G115" i="2"/>
  <c r="E118" i="2"/>
  <c r="E119" i="2"/>
  <c r="E120" i="2"/>
  <c r="E121" i="2"/>
  <c r="E122" i="2"/>
  <c r="E123" i="2"/>
  <c r="E124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F461" i="1" s="1"/>
  <c r="H639" i="1" s="1"/>
  <c r="G460" i="1"/>
  <c r="H460" i="1"/>
  <c r="G461" i="1"/>
  <c r="H461" i="1"/>
  <c r="F470" i="1"/>
  <c r="F476" i="1" s="1"/>
  <c r="H622" i="1" s="1"/>
  <c r="G470" i="1"/>
  <c r="H470" i="1"/>
  <c r="H476" i="1" s="1"/>
  <c r="H624" i="1" s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H640" i="1"/>
  <c r="G641" i="1"/>
  <c r="H641" i="1"/>
  <c r="G643" i="1"/>
  <c r="H643" i="1"/>
  <c r="G644" i="1"/>
  <c r="G645" i="1"/>
  <c r="H645" i="1"/>
  <c r="G652" i="1"/>
  <c r="H652" i="1"/>
  <c r="G653" i="1"/>
  <c r="H653" i="1"/>
  <c r="G654" i="1"/>
  <c r="H654" i="1"/>
  <c r="H655" i="1"/>
  <c r="F192" i="1"/>
  <c r="L256" i="1"/>
  <c r="I257" i="1"/>
  <c r="I271" i="1" s="1"/>
  <c r="G164" i="2"/>
  <c r="C26" i="10"/>
  <c r="L328" i="1"/>
  <c r="L351" i="1"/>
  <c r="L290" i="1"/>
  <c r="A31" i="12"/>
  <c r="C70" i="2"/>
  <c r="D62" i="2"/>
  <c r="D63" i="2" s="1"/>
  <c r="D18" i="13"/>
  <c r="C18" i="13" s="1"/>
  <c r="D18" i="2"/>
  <c r="D17" i="13"/>
  <c r="C17" i="13" s="1"/>
  <c r="C91" i="2"/>
  <c r="F78" i="2"/>
  <c r="F81" i="2" s="1"/>
  <c r="D31" i="2"/>
  <c r="C78" i="2"/>
  <c r="G157" i="2"/>
  <c r="F18" i="2"/>
  <c r="G161" i="2"/>
  <c r="G156" i="2"/>
  <c r="E103" i="2"/>
  <c r="G62" i="2"/>
  <c r="D29" i="13"/>
  <c r="C29" i="13" s="1"/>
  <c r="D19" i="13"/>
  <c r="C19" i="13" s="1"/>
  <c r="E13" i="13"/>
  <c r="C13" i="13" s="1"/>
  <c r="E78" i="2"/>
  <c r="E81" i="2" s="1"/>
  <c r="H112" i="1"/>
  <c r="F112" i="1"/>
  <c r="J641" i="1"/>
  <c r="J571" i="1"/>
  <c r="K571" i="1"/>
  <c r="L433" i="1"/>
  <c r="L419" i="1"/>
  <c r="D81" i="2"/>
  <c r="I169" i="1"/>
  <c r="H169" i="1"/>
  <c r="G552" i="1"/>
  <c r="J643" i="1"/>
  <c r="J476" i="1"/>
  <c r="H626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45" i="1"/>
  <c r="J552" i="1"/>
  <c r="C29" i="10"/>
  <c r="H140" i="1"/>
  <c r="L393" i="1"/>
  <c r="A13" i="12"/>
  <c r="F22" i="13"/>
  <c r="H25" i="13"/>
  <c r="C25" i="13" s="1"/>
  <c r="J640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J655" i="1"/>
  <c r="J645" i="1"/>
  <c r="L570" i="1"/>
  <c r="I571" i="1"/>
  <c r="J636" i="1"/>
  <c r="G36" i="2"/>
  <c r="L565" i="1"/>
  <c r="G545" i="1"/>
  <c r="H545" i="1"/>
  <c r="K551" i="1"/>
  <c r="C22" i="13"/>
  <c r="C138" i="2"/>
  <c r="H33" i="13"/>
  <c r="C19" i="10" l="1"/>
  <c r="C15" i="10"/>
  <c r="C121" i="2"/>
  <c r="C18" i="10"/>
  <c r="L247" i="1"/>
  <c r="C109" i="2"/>
  <c r="E16" i="13"/>
  <c r="C16" i="13" s="1"/>
  <c r="D7" i="13"/>
  <c r="C7" i="13" s="1"/>
  <c r="C20" i="10"/>
  <c r="C111" i="2"/>
  <c r="C10" i="10"/>
  <c r="L229" i="1"/>
  <c r="G660" i="1" s="1"/>
  <c r="G664" i="1" s="1"/>
  <c r="G667" i="1" s="1"/>
  <c r="H660" i="1"/>
  <c r="H664" i="1" s="1"/>
  <c r="H672" i="1" s="1"/>
  <c r="C6" i="10" s="1"/>
  <c r="K257" i="1"/>
  <c r="K271" i="1" s="1"/>
  <c r="C125" i="2"/>
  <c r="C124" i="2"/>
  <c r="L545" i="1"/>
  <c r="I545" i="1"/>
  <c r="K552" i="1"/>
  <c r="C17" i="10"/>
  <c r="I460" i="1"/>
  <c r="I461" i="1" s="1"/>
  <c r="H642" i="1" s="1"/>
  <c r="J642" i="1" s="1"/>
  <c r="J624" i="1"/>
  <c r="J622" i="1"/>
  <c r="J617" i="1"/>
  <c r="C18" i="2"/>
  <c r="H52" i="1"/>
  <c r="H619" i="1" s="1"/>
  <c r="E31" i="2"/>
  <c r="J644" i="1"/>
  <c r="J634" i="1"/>
  <c r="J639" i="1"/>
  <c r="I446" i="1"/>
  <c r="G642" i="1" s="1"/>
  <c r="C81" i="2"/>
  <c r="C63" i="2"/>
  <c r="C104" i="2" s="1"/>
  <c r="I661" i="1"/>
  <c r="D145" i="2"/>
  <c r="D5" i="13"/>
  <c r="C5" i="13" s="1"/>
  <c r="D6" i="13"/>
  <c r="C6" i="13" s="1"/>
  <c r="C118" i="2"/>
  <c r="C110" i="2"/>
  <c r="C115" i="2" s="1"/>
  <c r="G649" i="1"/>
  <c r="J649" i="1" s="1"/>
  <c r="C21" i="10"/>
  <c r="D15" i="13"/>
  <c r="C15" i="13" s="1"/>
  <c r="H647" i="1"/>
  <c r="J647" i="1" s="1"/>
  <c r="F662" i="1"/>
  <c r="I662" i="1" s="1"/>
  <c r="L211" i="1"/>
  <c r="E33" i="13"/>
  <c r="D35" i="13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3" i="1"/>
  <c r="C27" i="10"/>
  <c r="G635" i="1"/>
  <c r="J635" i="1" s="1"/>
  <c r="L257" i="1" l="1"/>
  <c r="L271" i="1" s="1"/>
  <c r="G632" i="1" s="1"/>
  <c r="J632" i="1" s="1"/>
  <c r="C128" i="2"/>
  <c r="C145" i="2" s="1"/>
  <c r="C28" i="10"/>
  <c r="D23" i="10" s="1"/>
  <c r="E51" i="2"/>
  <c r="H646" i="1"/>
  <c r="H667" i="1"/>
  <c r="G672" i="1"/>
  <c r="C5" i="10" s="1"/>
  <c r="F660" i="1"/>
  <c r="F664" i="1" s="1"/>
  <c r="F672" i="1" s="1"/>
  <c r="C4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5" i="10" l="1"/>
  <c r="D19" i="10"/>
  <c r="D13" i="10"/>
  <c r="D22" i="10"/>
  <c r="D18" i="10"/>
  <c r="D17" i="10"/>
  <c r="D27" i="10"/>
  <c r="D15" i="10"/>
  <c r="D21" i="10"/>
  <c r="D24" i="10"/>
  <c r="D20" i="10"/>
  <c r="D11" i="10"/>
  <c r="D12" i="10"/>
  <c r="D10" i="10"/>
  <c r="D26" i="10"/>
  <c r="C30" i="10"/>
  <c r="D16" i="10"/>
  <c r="I660" i="1"/>
  <c r="I664" i="1" s="1"/>
  <c r="I672" i="1" s="1"/>
  <c r="C7" i="10" s="1"/>
  <c r="F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<sst xmlns="http://schemas.openxmlformats.org/spreadsheetml/2006/main" count="3960" uniqueCount="915">
  <si>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</si>
  <si>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</si>
  <si>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</si>
  <si>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</si>
  <si>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</si>
  <si>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</si>
  <si>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</si>
  <si>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</si>
  <si>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</si>
  <si>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</si>
  <si>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</si>
  <si>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</si>
  <si>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</si>
  <si>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</si>
  <si>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</si>
  <si>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</si>
  <si>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</si>
  <si>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</si>
  <si>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</si>
  <si>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</si>
  <si>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</si>
  <si>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</si>
  <si>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</si>
  <si>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</si>
  <si>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</si>
  <si>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</si>
  <si>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</si>
  <si>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</si>
  <si>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</si>
  <si>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</si>
  <si>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</si>
  <si>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</si>
  <si>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</si>
  <si>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</si>
  <si>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</si>
  <si>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</si>
  <si>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</si>
  <si>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</si>
  <si>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</si>
  <si>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</si>
  <si>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</si>
  <si>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</si>
  <si>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</si>
  <si>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</si>
  <si>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</si>
  <si>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</si>
  <si>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</si>
  <si>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</si>
  <si>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</si>
  <si>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</si>
  <si>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</si>
  <si>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</si>
  <si>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</si>
  <si>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</si>
  <si>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</si>
  <si>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</si>
  <si>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</si>
  <si>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</si>
  <si>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</si>
  <si>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</si>
  <si>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</si>
  <si>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</si>
  <si>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</si>
  <si>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</si>
  <si>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</si>
  <si>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</si>
  <si>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</si>
  <si>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</si>
  <si>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</si>
  <si>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</si>
  <si>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</si>
  <si>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</si>
  <si>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</si>
  <si>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</si>
  <si>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</si>
  <si>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</si>
  <si>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</si>
  <si>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</si>
  <si>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</si>
  <si>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</si>
  <si>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</si>
  <si>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</si>
  <si>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</si>
  <si>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</si>
  <si>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</si>
  <si>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</si>
  <si>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</si>
  <si>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</si>
  <si>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</si>
  <si>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</si>
  <si>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</si>
  <si>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</si>
  <si>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</si>
  <si>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</si>
  <si>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</si>
  <si>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</si>
  <si>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</si>
  <si>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</si>
  <si>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</si>
  <si>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</si>
  <si>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</si>
  <si>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</si>
  <si>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</si>
  <si>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</si>
  <si>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</si>
  <si>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</si>
  <si>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</si>
  <si>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</si>
  <si>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</si>
  <si>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</si>
  <si>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</si>
  <si>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</si>
  <si>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</si>
  <si>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</si>
  <si>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</si>
  <si>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</si>
  <si>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</si>
  <si>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</si>
  <si>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</si>
  <si>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</si>
  <si>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</si>
  <si>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</si>
  <si>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</si>
  <si>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</si>
  <si>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</si>
  <si>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</si>
  <si>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</si>
  <si>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</si>
  <si>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</si>
  <si>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</si>
  <si>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</si>
  <si>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</si>
  <si>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</si>
  <si>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</si>
  <si>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</si>
  <si>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</si>
  <si>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</si>
  <si>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</si>
  <si>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</si>
  <si>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</si>
  <si>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</si>
  <si>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</si>
  <si>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</si>
  <si>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</si>
  <si>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</si>
  <si>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</si>
  <si>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</si>
  <si>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</si>
  <si>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</si>
  <si>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</si>
  <si>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</si>
  <si>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</si>
  <si>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</si>
  <si>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</si>
  <si>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</si>
  <si>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</si>
  <si>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</si>
  <si>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</si>
  <si>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</si>
  <si>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</si>
  <si>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</si>
  <si>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</si>
  <si>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</si>
  <si>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</si>
  <si>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</si>
  <si>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</si>
  <si>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</si>
  <si>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</si>
  <si>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</si>
  <si>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</si>
  <si>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</si>
  <si>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</si>
  <si>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</si>
  <si>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</si>
  <si>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</si>
  <si>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</si>
  <si>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</si>
  <si>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</si>
  <si>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</si>
  <si>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</si>
  <si>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</si>
  <si>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</si>
  <si>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</si>
  <si>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</si>
  <si>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</si>
  <si>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</si>
  <si>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</si>
  <si>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</si>
  <si>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</si>
  <si>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</si>
  <si>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</si>
  <si>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</si>
  <si>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</si>
  <si>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</si>
  <si>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</si>
  <si>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</si>
  <si>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</si>
  <si>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</si>
  <si>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</si>
  <si>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</si>
  <si>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</si>
  <si>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</si>
  <si>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</si>
  <si>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</si>
  <si>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</si>
  <si>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</si>
  <si>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</si>
  <si>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</si>
  <si>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</si>
  <si>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</si>
  <si>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</si>
  <si>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</si>
  <si>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</si>
  <si>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</si>
  <si>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</si>
  <si>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</si>
  <si>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</si>
  <si>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</si>
  <si>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</si>
  <si>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</si>
  <si>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</si>
  <si>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</si>
  <si>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</si>
  <si>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</si>
  <si>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</si>
  <si>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</si>
  <si>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</si>
  <si>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</si>
  <si>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</si>
  <si>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</si>
  <si>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</si>
  <si>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</si>
  <si>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</si>
  <si>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</si>
  <si>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</si>
  <si>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</si>
  <si>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</si>
  <si>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</si>
  <si>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</si>
  <si>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</si>
  <si>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</si>
  <si>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</si>
  <si>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</si>
  <si>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</si>
  <si>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</si>
  <si>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</si>
  <si>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</si>
  <si>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</si>
  <si>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</si>
  <si>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</si>
  <si>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</si>
  <si>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</si>
  <si>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</si>
  <si>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</si>
  <si>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</si>
  <si>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</si>
  <si>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</si>
  <si>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</si>
  <si>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</si>
  <si>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</si>
  <si>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</si>
  <si>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</si>
  <si>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</si>
  <si>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</si>
  <si>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</si>
  <si>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</si>
  <si>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</si>
  <si>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</si>
  <si>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</si>
  <si>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</si>
  <si>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</si>
  <si>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</si>
  <si>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</si>
  <si>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</si>
  <si>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</si>
  <si>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</si>
  <si>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</si>
  <si>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</si>
  <si>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</si>
  <si>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</si>
  <si>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</si>
  <si>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</si>
  <si>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</si>
  <si>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</si>
  <si>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</si>
  <si>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</si>
  <si>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</si>
  <si>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</si>
  <si>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</si>
  <si>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</si>
  <si>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</si>
  <si>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</si>
  <si>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</si>
  <si>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</si>
  <si>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</si>
  <si>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</si>
  <si>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</si>
  <si>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</si>
  <si>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</si>
  <si>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</si>
  <si>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</si>
  <si>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</si>
  <si>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</si>
  <si>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</si>
  <si>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</si>
  <si>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</si>
  <si>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</si>
  <si>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</si>
  <si>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</si>
  <si>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</si>
  <si>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</si>
  <si>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</si>
  <si>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</si>
  <si>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</si>
  <si>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</si>
  <si>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</si>
  <si>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</si>
  <si>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</si>
  <si>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</si>
  <si>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</si>
  <si>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</si>
  <si>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</si>
  <si>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</si>
  <si>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</si>
  <si>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</si>
  <si>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</si>
  <si>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</si>
  <si>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</si>
  <si>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</si>
  <si>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</si>
  <si>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</si>
  <si>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</si>
  <si>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</si>
  <si>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</si>
  <si>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</si>
  <si>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</si>
  <si>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</si>
  <si>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</si>
  <si>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</si>
  <si>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</si>
  <si>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</si>
  <si>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</si>
  <si>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</si>
  <si>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</si>
  <si>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</si>
  <si>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</si>
  <si>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</si>
  <si>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</si>
  <si>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</si>
  <si>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</si>
  <si>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</si>
  <si>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</si>
  <si>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</si>
  <si>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</si>
  <si>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</si>
  <si>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</si>
  <si>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</si>
  <si>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</si>
  <si>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</si>
  <si>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</si>
  <si>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</si>
  <si>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</si>
  <si>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</si>
  <si>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</si>
  <si>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</si>
  <si>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</si>
  <si>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</si>
  <si>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</si>
  <si>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</si>
  <si>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</si>
  <si>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</si>
  <si>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</si>
  <si>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</si>
  <si>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</si>
  <si>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</si>
  <si>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</si>
  <si>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</si>
  <si>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</si>
  <si>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</si>
  <si>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</si>
  <si>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</si>
  <si>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</si>
  <si>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</si>
  <si>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</si>
  <si>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</si>
  <si>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</si>
  <si>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</si>
  <si>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</si>
  <si>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</si>
  <si>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</si>
  <si>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</si>
  <si>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</si>
  <si>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</si>
  <si>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</si>
  <si>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</si>
  <si>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</si>
  <si>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</si>
  <si>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</si>
  <si>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</si>
  <si>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</si>
  <si>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</si>
  <si>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</si>
  <si>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</si>
  <si>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</si>
  <si>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</si>
  <si>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</si>
  <si>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</si>
  <si>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</si>
  <si>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</si>
  <si>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</si>
  <si>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</si>
  <si>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</si>
  <si>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</si>
  <si>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</si>
  <si>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</si>
  <si>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</si>
  <si>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</si>
  <si>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</si>
  <si>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</si>
  <si>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</si>
  <si>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</si>
  <si>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</si>
  <si>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</si>
  <si>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</si>
  <si>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</si>
  <si>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</si>
  <si>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</si>
  <si>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</si>
  <si>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</si>
  <si>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</si>
  <si>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</si>
  <si>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</si>
  <si>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</si>
  <si>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</si>
  <si>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</si>
  <si>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</si>
  <si>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</si>
  <si>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</si>
  <si>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</si>
  <si>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</si>
  <si>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</si>
  <si>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</si>
  <si>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</si>
  <si>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</si>
  <si>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</si>
  <si>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</si>
  <si>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</si>
  <si>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</si>
  <si>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</si>
  <si>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</si>
  <si>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</si>
  <si>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</si>
  <si>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</si>
  <si>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</si>
  <si>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</si>
  <si>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</si>
  <si>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</si>
  <si>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</si>
  <si>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</si>
  <si>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</si>
  <si>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</si>
  <si>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</si>
  <si>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</si>
  <si>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</si>
  <si>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</si>
  <si>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</si>
  <si>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</si>
  <si>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</si>
  <si>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</si>
  <si>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</si>
  <si>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</si>
  <si>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</si>
  <si>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</si>
  <si>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</si>
  <si>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</si>
  <si>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</si>
  <si>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</si>
  <si>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</si>
  <si>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</si>
  <si>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</si>
  <si>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</si>
  <si>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</si>
  <si>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</si>
  <si>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</si>
  <si>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</si>
  <si>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</si>
  <si>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</si>
  <si>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</si>
  <si>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</si>
  <si>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</si>
  <si>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</si>
  <si>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</si>
  <si>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</si>
  <si>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</si>
  <si>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</si>
  <si>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</si>
  <si>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</si>
  <si>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</si>
  <si>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</si>
  <si>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</si>
  <si>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</si>
  <si>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</si>
  <si>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</si>
  <si>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</si>
  <si>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</si>
  <si>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</si>
  <si>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</si>
  <si>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</si>
  <si>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</si>
  <si>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</si>
  <si>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</si>
  <si>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</si>
  <si>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</si>
  <si>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</si>
  <si>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</si>
  <si>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</si>
  <si>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</si>
  <si>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</si>
  <si>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</si>
  <si>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</si>
  <si>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</si>
  <si>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</si>
  <si>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</si>
  <si>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</si>
  <si>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</si>
  <si>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</si>
  <si>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</si>
  <si>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</si>
  <si>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</si>
  <si>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</si>
  <si>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</si>
  <si>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</si>
  <si>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</si>
  <si>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</si>
  <si>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</si>
  <si>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</si>
  <si>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</si>
  <si>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</si>
  <si>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</si>
  <si>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</si>
  <si>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</si>
  <si>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</si>
  <si>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</si>
  <si>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</si>
  <si>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</si>
  <si>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</si>
  <si>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</si>
  <si>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</si>
  <si>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</si>
  <si>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</si>
  <si>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</si>
  <si>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</si>
  <si>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</si>
  <si>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</si>
  <si>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</si>
  <si>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</si>
  <si>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</si>
  <si>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</si>
  <si>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</si>
  <si>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</si>
  <si>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</si>
  <si>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</si>
  <si>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</si>
  <si>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</si>
  <si>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</si>
  <si>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</si>
  <si>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</si>
  <si>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</si>
  <si>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</si>
  <si>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</si>
  <si>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</si>
  <si>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</si>
  <si>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</si>
  <si>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</si>
  <si>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</si>
  <si>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</si>
  <si>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</si>
  <si>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</si>
  <si>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</si>
  <si>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</si>
  <si>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</si>
  <si>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</si>
  <si>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</si>
  <si>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</si>
  <si>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</si>
  <si>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</si>
  <si>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</si>
  <si>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</si>
  <si>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</si>
  <si>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</si>
  <si>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</si>
  <si>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</si>
  <si>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</si>
  <si>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</si>
  <si>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</si>
  <si>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</si>
  <si>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</si>
  <si>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</si>
  <si>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</si>
  <si>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</si>
  <si>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</si>
  <si>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</si>
  <si>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</si>
  <si>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</si>
  <si>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</si>
  <si>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</si>
  <si>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</si>
  <si>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</si>
  <si>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</si>
  <si>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</si>
  <si>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</si>
  <si>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</si>
  <si>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</si>
  <si>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</si>
  <si>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</si>
  <si>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</si>
  <si>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</si>
  <si>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</si>
  <si>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</si>
  <si>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</si>
  <si>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</si>
  <si>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</si>
  <si>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</si>
  <si>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</si>
  <si>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</si>
  <si>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</si>
  <si>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</si>
  <si>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</si>
  <si>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</si>
  <si>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</si>
  <si>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</si>
  <si>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</si>
  <si>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</si>
  <si>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</si>
  <si>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</si>
  <si>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</si>
  <si>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</si>
  <si>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</si>
  <si>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</si>
  <si>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</si>
  <si>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</si>
  <si>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</si>
  <si>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</si>
  <si>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</si>
  <si>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</si>
  <si>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</si>
  <si>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</si>
  <si>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</si>
  <si>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</si>
  <si>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</si>
  <si>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</si>
  <si>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</si>
  <si>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</si>
  <si>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</si>
  <si>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</si>
  <si>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</si>
  <si>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</si>
  <si>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</si>
  <si>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</si>
  <si>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</si>
  <si>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</si>
  <si>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</si>
  <si>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</si>
  <si>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</si>
  <si>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</si>
  <si>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</si>
  <si>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</si>
  <si>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</si>
  <si>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</si>
  <si>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</si>
  <si>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</si>
  <si>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</si>
  <si>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</si>
  <si>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</si>
  <si>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</si>
  <si>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</si>
  <si>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</si>
  <si>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</si>
  <si>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</si>
  <si>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</si>
  <si>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</si>
  <si>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</si>
  <si>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</si>
  <si>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</si>
  <si>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</si>
  <si>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</si>
  <si>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</si>
  <si>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</si>
  <si>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</si>
  <si>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</si>
  <si>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</si>
  <si>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</si>
  <si>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</si>
  <si>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</si>
  <si>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</si>
  <si>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</si>
  <si>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</si>
  <si>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</si>
  <si>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</si>
  <si>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</si>
  <si>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</si>
  <si>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</si>
  <si>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</si>
  <si>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</si>
  <si>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</si>
  <si>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</si>
  <si>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</si>
  <si>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</si>
  <si>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</si>
  <si>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</si>
  <si>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</si>
  <si>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</si>
  <si>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</si>
  <si>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</si>
  <si>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</si>
  <si>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</si>
  <si>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</si>
  <si>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</si>
  <si>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</si>
  <si>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</si>
  <si>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</si>
  <si>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</si>
  <si>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</si>
  <si>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</si>
  <si>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</si>
  <si>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</si>
  <si>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</si>
  <si>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</si>
  <si>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</si>
  <si>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</si>
  <si>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</si>
  <si>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</si>
  <si>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</si>
  <si>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</si>
  <si>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</si>
  <si>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</si>
  <si>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</si>
  <si>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</si>
  <si>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</si>
  <si>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</si>
  <si>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</si>
  <si>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</si>
  <si>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</si>
  <si>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</si>
  <si>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</si>
  <si>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</si>
  <si>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</si>
  <si>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</si>
  <si>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</si>
  <si>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</si>
  <si>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</si>
  <si>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</si>
  <si>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</si>
  <si>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</si>
  <si>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</si>
  <si>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</si>
  <si>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</si>
  <si>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</si>
  <si>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</si>
  <si>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</si>
  <si>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</si>
  <si>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</si>
  <si>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</si>
  <si>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</si>
  <si>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</si>
  <si>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</si>
  <si>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</si>
  <si>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</si>
  <si>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</si>
  <si>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</si>
  <si>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</si>
  <si>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</si>
  <si>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</si>
  <si>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</si>
  <si>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</si>
  <si>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</si>
  <si>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</si>
  <si>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</si>
  <si>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</si>
  <si>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</si>
  <si>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</si>
  <si>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</si>
  <si>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</si>
  <si>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</si>
  <si>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</si>
  <si>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</si>
  <si>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</si>
  <si>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</si>
  <si>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</si>
  <si>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</si>
  <si>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</si>
  <si>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</si>
  <si>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</si>
  <si>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</si>
  <si>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</si>
  <si>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</si>
  <si>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</si>
  <si>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</si>
  <si>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</si>
  <si>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</si>
  <si>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</si>
  <si>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</si>
  <si>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</si>
  <si>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</si>
  <si>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</si>
  <si>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</si>
  <si>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</si>
  <si>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</si>
  <si>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</si>
  <si>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</si>
  <si>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</si>
  <si>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</si>
  <si>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</si>
  <si>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</si>
  <si>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</si>
  <si>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</si>
  <si>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</si>
  <si>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</si>
  <si>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</si>
  <si>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</si>
  <si>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</si>
  <si>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</si>
  <si>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</si>
  <si>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</si>
  <si>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</si>
  <si>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</si>
  <si>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</si>
  <si>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</si>
  <si>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</si>
  <si>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</si>
  <si>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</si>
  <si>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</si>
  <si>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</si>
  <si>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</si>
  <si>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</si>
  <si>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</si>
  <si>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</si>
  <si>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</si>
  <si>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</si>
  <si>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</si>
  <si>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</si>
  <si>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</si>
  <si>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</si>
  <si>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</si>
  <si>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</si>
  <si>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</si>
  <si>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</si>
  <si>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</si>
  <si>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</si>
  <si>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</si>
  <si>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</si>
  <si>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</si>
  <si>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</si>
  <si>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</si>
  <si>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</si>
  <si>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</si>
  <si>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</si>
  <si>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</si>
  <si>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</si>
  <si>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</si>
  <si>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</si>
  <si>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</si>
  <si>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</si>
  <si>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</si>
  <si>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</si>
  <si>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</si>
  <si>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</si>
  <si>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</si>
  <si>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</si>
  <si>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</si>
  <si>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</si>
  <si>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</si>
  <si>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</si>
  <si>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</si>
  <si>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</si>
  <si>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</si>
  <si>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</si>
  <si>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</si>
  <si>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</si>
  <si>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</si>
  <si>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</si>
  <si>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</si>
  <si>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</si>
  <si>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</si>
  <si>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</si>
  <si>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</si>
  <si>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</si>
  <si>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</si>
  <si>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</si>
  <si>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</si>
  <si>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</si>
  <si>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</si>
  <si>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</si>
  <si>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</si>
  <si>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</si>
  <si>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</si>
  <si>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</si>
  <si>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</si>
  <si>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</si>
  <si>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</si>
  <si>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</si>
  <si>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</si>
  <si>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</si>
  <si>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</si>
  <si>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</si>
  <si>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</si>
  <si>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</si>
  <si>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</si>
  <si>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</si>
  <si>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</si>
  <si>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</si>
  <si>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East Kingston School District</t>
  </si>
  <si>
    <t>Settlement from the Local Gov't Center's health insurance Trust fund:        $ 35,591.31</t>
  </si>
  <si>
    <t>Settlement from the Local Gov't Center's dental insurance trust fund:   $ 2,070.67</t>
  </si>
  <si>
    <t xml:space="preserve"> (posted as credits to Health and Dental insurance accounts)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</si>
</sst>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210" activePane="bottomRight" state="frozen"/>
      <selection pane="topRight" activeCell="F1" sqref="F1"/>
      <selection pane="bottomLeft" activeCell="A4" sqref="A4"/>
      <selection pane="bottomRight" activeCell="K238" sqref="K238:K24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153</v>
      </c>
      <c r="C2" s="21">
        <v>153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215153.42</v>
      </c>
      <c r="G9" s="18"/>
      <c r="H9" s="18"/>
      <c r="I9" s="18"/>
      <c r="J9" s="67">
        <f>SUM(I439)</f>
        <v>684627.99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763.02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6203.07</v>
      </c>
      <c r="G14" s="18">
        <v>866.5</v>
      </c>
      <c r="H14" s="18">
        <v>1993.28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3208.78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222119.51</v>
      </c>
      <c r="G19" s="41">
        <f>SUM(G9:G18)</f>
        <v>4075.28</v>
      </c>
      <c r="H19" s="41">
        <f>SUM(H9:H18)</f>
        <v>1993.28</v>
      </c>
      <c r="I19" s="41">
        <f>SUM(I9:I18)</f>
        <v>0</v>
      </c>
      <c r="J19" s="41">
        <f>SUM(J9:J18)</f>
        <v>684627.99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-994.71</v>
      </c>
      <c r="G23" s="18">
        <v>1225.28</v>
      </c>
      <c r="H23" s="18">
        <v>-230.57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156069.20000000001</v>
      </c>
      <c r="G24" s="18">
        <v>2850</v>
      </c>
      <c r="H24" s="18">
        <v>223.85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 t="s">
        <v>287</v>
      </c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-45.39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155029.1</v>
      </c>
      <c r="G32" s="41">
        <f>SUM(G22:G31)</f>
        <v>4075.2799999999997</v>
      </c>
      <c r="H32" s="41">
        <f>SUM(H22:H31)</f>
        <v>-6.7199999999999989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0</v>
      </c>
      <c r="H48" s="18">
        <v>2000</v>
      </c>
      <c r="I48" s="18"/>
      <c r="J48" s="13">
        <f>SUM(I459)</f>
        <v>684627.99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67090.41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67090.41</v>
      </c>
      <c r="G51" s="41">
        <f>SUM(G35:G50)</f>
        <v>0</v>
      </c>
      <c r="H51" s="41">
        <f>SUM(H35:H50)</f>
        <v>2000</v>
      </c>
      <c r="I51" s="41">
        <f>SUM(I35:I50)</f>
        <v>0</v>
      </c>
      <c r="J51" s="41">
        <f>SUM(J35:J50)</f>
        <v>684627.99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222119.51</v>
      </c>
      <c r="G52" s="41">
        <f>G51+G32</f>
        <v>4075.2799999999997</v>
      </c>
      <c r="H52" s="41">
        <f>H51+H32</f>
        <v>1993.28</v>
      </c>
      <c r="I52" s="41">
        <f>I51+I32</f>
        <v>0</v>
      </c>
      <c r="J52" s="41">
        <f>J51+J32</f>
        <v>684627.99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2230956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2230956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26.24</v>
      </c>
      <c r="G96" s="18"/>
      <c r="H96" s="18"/>
      <c r="I96" s="18"/>
      <c r="J96" s="18">
        <v>4913.0200000000004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28770.11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4217.13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2315.29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2341.5299999999997</v>
      </c>
      <c r="G111" s="41">
        <f>SUM(G96:G110)</f>
        <v>28770.11</v>
      </c>
      <c r="H111" s="41">
        <f>SUM(H96:H110)</f>
        <v>4217.13</v>
      </c>
      <c r="I111" s="41">
        <f>SUM(I96:I110)</f>
        <v>0</v>
      </c>
      <c r="J111" s="41">
        <f>SUM(J96:J110)</f>
        <v>4913.0200000000004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2233297.5299999998</v>
      </c>
      <c r="G112" s="41">
        <f>G60+G111</f>
        <v>28770.11</v>
      </c>
      <c r="H112" s="41">
        <f>H60+H79+H94+H111</f>
        <v>4217.13</v>
      </c>
      <c r="I112" s="41">
        <f>I60+I111</f>
        <v>0</v>
      </c>
      <c r="J112" s="41">
        <f>J60+J111</f>
        <v>4913.0200000000004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269993.07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285197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555190.07000000007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709.58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709.58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555190.07000000007</v>
      </c>
      <c r="G140" s="41">
        <f>G121+SUM(G136:G137)</f>
        <v>709.58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11339.15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23210.75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23210.75</v>
      </c>
      <c r="G162" s="41">
        <f>SUM(G150:G161)</f>
        <v>11339.15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23210.75</v>
      </c>
      <c r="G169" s="41">
        <f>G147+G162+SUM(G163:G168)</f>
        <v>11339.15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6286.81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6286.81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6286.81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2811698.3499999996</v>
      </c>
      <c r="G193" s="47">
        <f>G112+G140+G169+G192</f>
        <v>47105.65</v>
      </c>
      <c r="H193" s="47">
        <f>H112+H140+H169+H192</f>
        <v>4217.13</v>
      </c>
      <c r="I193" s="47">
        <f>I112+I140+I169+I192</f>
        <v>0</v>
      </c>
      <c r="J193" s="47">
        <f>J112+J140+J192</f>
        <v>4913.0200000000004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872482.78</v>
      </c>
      <c r="G197" s="18">
        <v>380122.74</v>
      </c>
      <c r="H197" s="18">
        <v>12732.5</v>
      </c>
      <c r="I197" s="18">
        <v>24299.05</v>
      </c>
      <c r="J197" s="18">
        <v>4704.67</v>
      </c>
      <c r="K197" s="18"/>
      <c r="L197" s="19">
        <f>SUM(F197:K197)</f>
        <v>1294341.74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309722.45</v>
      </c>
      <c r="G198" s="18">
        <v>95630.88</v>
      </c>
      <c r="H198" s="18">
        <v>38710.78</v>
      </c>
      <c r="I198" s="18">
        <v>1026.73</v>
      </c>
      <c r="J198" s="18">
        <v>3132.45</v>
      </c>
      <c r="K198" s="18"/>
      <c r="L198" s="19">
        <f>SUM(F198:K198)</f>
        <v>448223.29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2660</v>
      </c>
      <c r="G200" s="18"/>
      <c r="H200" s="18"/>
      <c r="I200" s="18"/>
      <c r="J200" s="18"/>
      <c r="K200" s="18">
        <v>8378.84</v>
      </c>
      <c r="L200" s="19">
        <f>SUM(F200:K200)</f>
        <v>11038.84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169512</v>
      </c>
      <c r="G202" s="18">
        <v>24144.29</v>
      </c>
      <c r="H202" s="18">
        <v>18802.349999999999</v>
      </c>
      <c r="I202" s="18">
        <v>949.3</v>
      </c>
      <c r="J202" s="18"/>
      <c r="K202" s="18"/>
      <c r="L202" s="19">
        <f t="shared" ref="L202:L208" si="0">SUM(F202:K202)</f>
        <v>213407.94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50558.98</v>
      </c>
      <c r="G203" s="18">
        <v>44862.07</v>
      </c>
      <c r="H203" s="18">
        <v>17347.099999999999</v>
      </c>
      <c r="I203" s="18">
        <v>5695.5</v>
      </c>
      <c r="J203" s="18">
        <v>70110.48</v>
      </c>
      <c r="K203" s="18"/>
      <c r="L203" s="19">
        <f t="shared" si="0"/>
        <v>188574.13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2246.88</v>
      </c>
      <c r="G204" s="18">
        <v>6433.19</v>
      </c>
      <c r="H204" s="18">
        <v>71347.600000000006</v>
      </c>
      <c r="I204" s="18">
        <v>62.89</v>
      </c>
      <c r="J204" s="18"/>
      <c r="K204" s="18"/>
      <c r="L204" s="19">
        <f t="shared" si="0"/>
        <v>80090.560000000012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131365.76000000001</v>
      </c>
      <c r="G205" s="18">
        <v>38107.06</v>
      </c>
      <c r="H205" s="18">
        <v>17962.099999999999</v>
      </c>
      <c r="I205" s="18">
        <v>6428.76</v>
      </c>
      <c r="J205" s="18">
        <v>249.99</v>
      </c>
      <c r="K205" s="18">
        <v>725.93</v>
      </c>
      <c r="L205" s="19">
        <f t="shared" si="0"/>
        <v>194839.6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58946.67</v>
      </c>
      <c r="G207" s="18">
        <v>15977.44</v>
      </c>
      <c r="H207" s="18">
        <v>120395.96</v>
      </c>
      <c r="I207" s="18">
        <v>51534.9</v>
      </c>
      <c r="J207" s="18">
        <v>740.94</v>
      </c>
      <c r="K207" s="18"/>
      <c r="L207" s="19">
        <f t="shared" si="0"/>
        <v>247595.91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84705</v>
      </c>
      <c r="I208" s="18"/>
      <c r="J208" s="18"/>
      <c r="K208" s="18"/>
      <c r="L208" s="19">
        <f t="shared" si="0"/>
        <v>84705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1597495.5199999998</v>
      </c>
      <c r="G211" s="41">
        <f t="shared" si="1"/>
        <v>605277.66999999993</v>
      </c>
      <c r="H211" s="41">
        <f t="shared" si="1"/>
        <v>382003.39</v>
      </c>
      <c r="I211" s="41">
        <f t="shared" si="1"/>
        <v>89997.13</v>
      </c>
      <c r="J211" s="41">
        <f t="shared" si="1"/>
        <v>78938.53</v>
      </c>
      <c r="K211" s="41">
        <f t="shared" si="1"/>
        <v>9104.77</v>
      </c>
      <c r="L211" s="41">
        <f t="shared" si="1"/>
        <v>2762817.0100000002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1597495.5199999998</v>
      </c>
      <c r="G257" s="41">
        <f t="shared" si="8"/>
        <v>605277.66999999993</v>
      </c>
      <c r="H257" s="41">
        <f t="shared" si="8"/>
        <v>382003.39</v>
      </c>
      <c r="I257" s="41">
        <f t="shared" si="8"/>
        <v>89997.13</v>
      </c>
      <c r="J257" s="41">
        <f t="shared" si="8"/>
        <v>78938.53</v>
      </c>
      <c r="K257" s="41">
        <f t="shared" si="8"/>
        <v>9104.77</v>
      </c>
      <c r="L257" s="41">
        <f t="shared" si="8"/>
        <v>2762817.0100000002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6286.81</v>
      </c>
      <c r="L263" s="19">
        <f>SUM(F263:K263)</f>
        <v>6286.81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6286.81</v>
      </c>
      <c r="L270" s="41">
        <f t="shared" si="9"/>
        <v>6286.81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1597495.5199999998</v>
      </c>
      <c r="G271" s="42">
        <f t="shared" si="11"/>
        <v>605277.66999999993</v>
      </c>
      <c r="H271" s="42">
        <f t="shared" si="11"/>
        <v>382003.39</v>
      </c>
      <c r="I271" s="42">
        <f t="shared" si="11"/>
        <v>89997.13</v>
      </c>
      <c r="J271" s="42">
        <f t="shared" si="11"/>
        <v>78938.53</v>
      </c>
      <c r="K271" s="42">
        <f t="shared" si="11"/>
        <v>15391.580000000002</v>
      </c>
      <c r="L271" s="42">
        <f t="shared" si="11"/>
        <v>2769103.8200000003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>
        <v>2217.13</v>
      </c>
      <c r="J276" s="18"/>
      <c r="K276" s="18"/>
      <c r="L276" s="19">
        <f>SUM(F276:K276)</f>
        <v>2217.13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2217.13</v>
      </c>
      <c r="J290" s="42">
        <f t="shared" si="13"/>
        <v>0</v>
      </c>
      <c r="K290" s="42">
        <f t="shared" si="13"/>
        <v>0</v>
      </c>
      <c r="L290" s="41">
        <f t="shared" si="13"/>
        <v>2217.13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2217.13</v>
      </c>
      <c r="J338" s="41">
        <f t="shared" si="20"/>
        <v>0</v>
      </c>
      <c r="K338" s="41">
        <f t="shared" si="20"/>
        <v>0</v>
      </c>
      <c r="L338" s="41">
        <f t="shared" si="20"/>
        <v>2217.13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2217.13</v>
      </c>
      <c r="J352" s="41">
        <f>J338</f>
        <v>0</v>
      </c>
      <c r="K352" s="47">
        <f>K338+K351</f>
        <v>0</v>
      </c>
      <c r="L352" s="41">
        <f>L338+L351</f>
        <v>2217.13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25812.15</v>
      </c>
      <c r="G358" s="18">
        <v>2069.79</v>
      </c>
      <c r="H358" s="18">
        <v>198.75</v>
      </c>
      <c r="I358" s="18">
        <v>22605.09</v>
      </c>
      <c r="J358" s="18">
        <v>230</v>
      </c>
      <c r="K358" s="18"/>
      <c r="L358" s="13">
        <f>SUM(F358:K358)</f>
        <v>50915.78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25812.15</v>
      </c>
      <c r="G362" s="47">
        <f t="shared" si="22"/>
        <v>2069.79</v>
      </c>
      <c r="H362" s="47">
        <f t="shared" si="22"/>
        <v>198.75</v>
      </c>
      <c r="I362" s="47">
        <f t="shared" si="22"/>
        <v>22605.09</v>
      </c>
      <c r="J362" s="47">
        <f t="shared" si="22"/>
        <v>230</v>
      </c>
      <c r="K362" s="47">
        <f t="shared" si="22"/>
        <v>0</v>
      </c>
      <c r="L362" s="47">
        <f t="shared" si="22"/>
        <v>50915.78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22605.09</v>
      </c>
      <c r="G367" s="18"/>
      <c r="H367" s="18"/>
      <c r="I367" s="56">
        <f>SUM(F367:H367)</f>
        <v>22605.09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0</v>
      </c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22605.09</v>
      </c>
      <c r="G369" s="47">
        <f>SUM(G367:G368)</f>
        <v>0</v>
      </c>
      <c r="H369" s="47">
        <f>SUM(H367:H368)</f>
        <v>0</v>
      </c>
      <c r="I369" s="47">
        <f>SUM(I367:I368)</f>
        <v>22605.09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4913.0200000000004</v>
      </c>
      <c r="I396" s="18"/>
      <c r="J396" s="24" t="s">
        <v>289</v>
      </c>
      <c r="K396" s="24" t="s">
        <v>289</v>
      </c>
      <c r="L396" s="56">
        <f t="shared" si="26"/>
        <v>4913.0200000000004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4913.0200000000004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4913.0200000000004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4913.0200000000004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4913.0200000000004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>
        <v>15988.23</v>
      </c>
      <c r="J422" s="18"/>
      <c r="K422" s="18"/>
      <c r="L422" s="56">
        <f t="shared" si="29"/>
        <v>15988.23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15988.23</v>
      </c>
      <c r="J427" s="47">
        <f t="shared" si="30"/>
        <v>0</v>
      </c>
      <c r="K427" s="47">
        <f t="shared" si="30"/>
        <v>0</v>
      </c>
      <c r="L427" s="47">
        <f t="shared" si="30"/>
        <v>15988.23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15988.23</v>
      </c>
      <c r="J434" s="47">
        <f t="shared" si="32"/>
        <v>0</v>
      </c>
      <c r="K434" s="47">
        <f t="shared" si="32"/>
        <v>0</v>
      </c>
      <c r="L434" s="47">
        <f t="shared" si="32"/>
        <v>15988.23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684627.99</v>
      </c>
      <c r="G439" s="18"/>
      <c r="H439" s="18"/>
      <c r="I439" s="56">
        <f t="shared" ref="I439:I445" si="33">SUM(F439:H439)</f>
        <v>684627.99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684627.99</v>
      </c>
      <c r="G446" s="13">
        <f>SUM(G439:G445)</f>
        <v>0</v>
      </c>
      <c r="H446" s="13">
        <f>SUM(H439:H445)</f>
        <v>0</v>
      </c>
      <c r="I446" s="13">
        <f>SUM(I439:I445)</f>
        <v>684627.99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684627.99</v>
      </c>
      <c r="G459" s="18"/>
      <c r="H459" s="18"/>
      <c r="I459" s="56">
        <f t="shared" si="34"/>
        <v>684627.99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684627.99</v>
      </c>
      <c r="G460" s="83">
        <f>SUM(G454:G459)</f>
        <v>0</v>
      </c>
      <c r="H460" s="83">
        <f>SUM(H454:H459)</f>
        <v>0</v>
      </c>
      <c r="I460" s="83">
        <f>SUM(I454:I459)</f>
        <v>684627.99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684627.99</v>
      </c>
      <c r="G461" s="42">
        <f>G452+G460</f>
        <v>0</v>
      </c>
      <c r="H461" s="42">
        <f>H452+H460</f>
        <v>0</v>
      </c>
      <c r="I461" s="42">
        <f>I452+I460</f>
        <v>684627.99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24495.88</v>
      </c>
      <c r="G465" s="18">
        <v>3810.13</v>
      </c>
      <c r="H465" s="18">
        <v>0</v>
      </c>
      <c r="I465" s="18"/>
      <c r="J465" s="18">
        <v>695703.2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2811698.35</v>
      </c>
      <c r="G468" s="18">
        <v>47105.65</v>
      </c>
      <c r="H468" s="18">
        <v>4217.13</v>
      </c>
      <c r="I468" s="18"/>
      <c r="J468" s="18">
        <v>4913.0200000000004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 t="s">
        <v>287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2811698.35</v>
      </c>
      <c r="G470" s="53">
        <f>SUM(G468:G469)</f>
        <v>47105.65</v>
      </c>
      <c r="H470" s="53">
        <f>SUM(H468:H469)</f>
        <v>4217.13</v>
      </c>
      <c r="I470" s="53">
        <f>SUM(I468:I469)</f>
        <v>0</v>
      </c>
      <c r="J470" s="53">
        <f>SUM(J468:J469)</f>
        <v>4913.0200000000004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2769103.82</v>
      </c>
      <c r="G472" s="18">
        <v>50915.78</v>
      </c>
      <c r="H472" s="18">
        <v>2217.13</v>
      </c>
      <c r="I472" s="18"/>
      <c r="J472" s="18">
        <v>15988.23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2769103.82</v>
      </c>
      <c r="G474" s="53">
        <f>SUM(G472:G473)</f>
        <v>50915.78</v>
      </c>
      <c r="H474" s="53">
        <f>SUM(H472:H473)</f>
        <v>2217.13</v>
      </c>
      <c r="I474" s="53">
        <f>SUM(I472:I473)</f>
        <v>0</v>
      </c>
      <c r="J474" s="53">
        <f>SUM(J472:J473)</f>
        <v>15988.23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67090.410000000149</v>
      </c>
      <c r="G476" s="53">
        <f>(G465+G470)- G474</f>
        <v>0</v>
      </c>
      <c r="H476" s="53">
        <f>(H465+H470)- H474</f>
        <v>2000</v>
      </c>
      <c r="I476" s="53">
        <f>(I465+I470)- I474</f>
        <v>0</v>
      </c>
      <c r="J476" s="53">
        <f>(J465+J470)- J474</f>
        <v>684627.99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309722.45</v>
      </c>
      <c r="G521" s="18">
        <v>95630.88</v>
      </c>
      <c r="H521" s="18">
        <v>38710.78</v>
      </c>
      <c r="I521" s="18">
        <v>1026.73</v>
      </c>
      <c r="J521" s="18">
        <v>3132.45</v>
      </c>
      <c r="K521" s="18"/>
      <c r="L521" s="88">
        <f>SUM(F521:K521)</f>
        <v>448223.29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309722.45</v>
      </c>
      <c r="G524" s="108">
        <f t="shared" ref="G524:L524" si="36">SUM(G521:G523)</f>
        <v>95630.88</v>
      </c>
      <c r="H524" s="108">
        <f t="shared" si="36"/>
        <v>38710.78</v>
      </c>
      <c r="I524" s="108">
        <f t="shared" si="36"/>
        <v>1026.73</v>
      </c>
      <c r="J524" s="108">
        <f t="shared" si="36"/>
        <v>3132.45</v>
      </c>
      <c r="K524" s="108">
        <f t="shared" si="36"/>
        <v>0</v>
      </c>
      <c r="L524" s="89">
        <f t="shared" si="36"/>
        <v>448223.29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169512</v>
      </c>
      <c r="G526" s="18">
        <v>44073.120000000003</v>
      </c>
      <c r="H526" s="18">
        <v>18802.349999999999</v>
      </c>
      <c r="I526" s="18">
        <v>1012.19</v>
      </c>
      <c r="J526" s="18">
        <v>0</v>
      </c>
      <c r="K526" s="18"/>
      <c r="L526" s="88">
        <f>SUM(F526:K526)</f>
        <v>233399.66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169512</v>
      </c>
      <c r="G529" s="89">
        <f t="shared" ref="G529:L529" si="37">SUM(G526:G528)</f>
        <v>44073.120000000003</v>
      </c>
      <c r="H529" s="89">
        <f t="shared" si="37"/>
        <v>18802.349999999999</v>
      </c>
      <c r="I529" s="89">
        <f t="shared" si="37"/>
        <v>1012.19</v>
      </c>
      <c r="J529" s="89">
        <f t="shared" si="37"/>
        <v>0</v>
      </c>
      <c r="K529" s="89">
        <f t="shared" si="37"/>
        <v>0</v>
      </c>
      <c r="L529" s="89">
        <f t="shared" si="37"/>
        <v>233399.66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23645.84</v>
      </c>
      <c r="G531" s="18">
        <v>6147.92</v>
      </c>
      <c r="H531" s="18">
        <v>3233.18</v>
      </c>
      <c r="I531" s="18">
        <v>1157.18</v>
      </c>
      <c r="J531" s="18">
        <v>45.5</v>
      </c>
      <c r="K531" s="18"/>
      <c r="L531" s="88">
        <f>SUM(F531:K531)</f>
        <v>34229.620000000003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23645.84</v>
      </c>
      <c r="G534" s="89">
        <f t="shared" ref="G534:L534" si="38">SUM(G531:G533)</f>
        <v>6147.92</v>
      </c>
      <c r="H534" s="89">
        <f t="shared" si="38"/>
        <v>3233.18</v>
      </c>
      <c r="I534" s="89">
        <f t="shared" si="38"/>
        <v>1157.18</v>
      </c>
      <c r="J534" s="89">
        <f t="shared" si="38"/>
        <v>45.5</v>
      </c>
      <c r="K534" s="89">
        <f t="shared" si="38"/>
        <v>0</v>
      </c>
      <c r="L534" s="89">
        <f t="shared" si="38"/>
        <v>34229.620000000003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650.5</v>
      </c>
      <c r="I536" s="18"/>
      <c r="J536" s="18"/>
      <c r="K536" s="18"/>
      <c r="L536" s="88">
        <f>SUM(F536:K536)</f>
        <v>650.5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650.5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650.5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7647</v>
      </c>
      <c r="I541" s="18"/>
      <c r="J541" s="18"/>
      <c r="K541" s="18"/>
      <c r="L541" s="88">
        <f>SUM(F541:K541)</f>
        <v>7647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7647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7647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502880.29000000004</v>
      </c>
      <c r="G545" s="89">
        <f t="shared" ref="G545:L545" si="41">G524+G529+G534+G539+G544</f>
        <v>145851.92000000001</v>
      </c>
      <c r="H545" s="89">
        <f t="shared" si="41"/>
        <v>69043.81</v>
      </c>
      <c r="I545" s="89">
        <f t="shared" si="41"/>
        <v>3196.1000000000004</v>
      </c>
      <c r="J545" s="89">
        <f t="shared" si="41"/>
        <v>3177.95</v>
      </c>
      <c r="K545" s="89">
        <f t="shared" si="41"/>
        <v>0</v>
      </c>
      <c r="L545" s="89">
        <f t="shared" si="41"/>
        <v>724150.07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448223.29</v>
      </c>
      <c r="G549" s="87">
        <f>L526</f>
        <v>233399.66</v>
      </c>
      <c r="H549" s="87">
        <f>L531</f>
        <v>34229.620000000003</v>
      </c>
      <c r="I549" s="87">
        <f>L536</f>
        <v>650.5</v>
      </c>
      <c r="J549" s="87">
        <f>L541</f>
        <v>7647</v>
      </c>
      <c r="K549" s="87">
        <f>SUM(F549:J549)</f>
        <v>724150.07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448223.29</v>
      </c>
      <c r="G552" s="89">
        <f t="shared" si="42"/>
        <v>233399.66</v>
      </c>
      <c r="H552" s="89">
        <f t="shared" si="42"/>
        <v>34229.620000000003</v>
      </c>
      <c r="I552" s="89">
        <f t="shared" si="42"/>
        <v>650.5</v>
      </c>
      <c r="J552" s="89">
        <f t="shared" si="42"/>
        <v>7647</v>
      </c>
      <c r="K552" s="89">
        <f t="shared" si="42"/>
        <v>724150.07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5160</v>
      </c>
      <c r="G579" s="18"/>
      <c r="H579" s="18"/>
      <c r="I579" s="87">
        <f t="shared" si="47"/>
        <v>5160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6501.76</v>
      </c>
      <c r="G582" s="18"/>
      <c r="H582" s="18"/>
      <c r="I582" s="87">
        <f t="shared" si="47"/>
        <v>6501.76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77058</v>
      </c>
      <c r="I591" s="18"/>
      <c r="J591" s="18"/>
      <c r="K591" s="104">
        <f t="shared" ref="K591:K597" si="48">SUM(H591:J591)</f>
        <v>77058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7647</v>
      </c>
      <c r="I592" s="18"/>
      <c r="J592" s="18"/>
      <c r="K592" s="104">
        <f t="shared" si="48"/>
        <v>7647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84705</v>
      </c>
      <c r="I598" s="108">
        <f>SUM(I591:I597)</f>
        <v>0</v>
      </c>
      <c r="J598" s="108">
        <f>SUM(J591:J597)</f>
        <v>0</v>
      </c>
      <c r="K598" s="108">
        <f>SUM(K591:K597)</f>
        <v>84705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78938.53</v>
      </c>
      <c r="I604" s="18"/>
      <c r="J604" s="18"/>
      <c r="K604" s="104">
        <f>SUM(H604:J604)</f>
        <v>78938.53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78938.53</v>
      </c>
      <c r="I605" s="108">
        <f>SUM(I602:I604)</f>
        <v>0</v>
      </c>
      <c r="J605" s="108">
        <f>SUM(J602:J604)</f>
        <v>0</v>
      </c>
      <c r="K605" s="108">
        <f>SUM(K602:K604)</f>
        <v>78938.53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222119.51</v>
      </c>
      <c r="H617" s="109">
        <f>SUM(F52)</f>
        <v>222119.51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4075.28</v>
      </c>
      <c r="H618" s="109">
        <f>SUM(G52)</f>
        <v>4075.2799999999997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1993.28</v>
      </c>
      <c r="H619" s="109">
        <f>SUM(H52)</f>
        <v>1993.28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684627.99</v>
      </c>
      <c r="H621" s="109">
        <f>SUM(J52)</f>
        <v>684627.99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67090.41</v>
      </c>
      <c r="H622" s="109">
        <f>F476</f>
        <v>67090.410000000149</v>
      </c>
      <c r="I622" s="121" t="s">
        <v>101</v>
      </c>
      <c r="J622" s="109">
        <f t="shared" ref="J622:J655" si="50">G622-H622</f>
        <v>-1.4551915228366852E-10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2000</v>
      </c>
      <c r="H624" s="109">
        <f>H476</f>
        <v>2000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684627.99</v>
      </c>
      <c r="H626" s="109">
        <f>J476</f>
        <v>684627.99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2811698.3499999996</v>
      </c>
      <c r="H627" s="104">
        <f>SUM(F468)</f>
        <v>2811698.35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47105.65</v>
      </c>
      <c r="H628" s="104">
        <f>SUM(G468)</f>
        <v>47105.65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4217.13</v>
      </c>
      <c r="H629" s="104">
        <f>SUM(H468)</f>
        <v>4217.13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4913.0200000000004</v>
      </c>
      <c r="H631" s="104">
        <f>SUM(J468)</f>
        <v>4913.0200000000004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2769103.8200000003</v>
      </c>
      <c r="H632" s="104">
        <f>SUM(F472)</f>
        <v>2769103.82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2217.13</v>
      </c>
      <c r="H633" s="104">
        <f>SUM(H472)</f>
        <v>2217.13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22605.09</v>
      </c>
      <c r="H634" s="104">
        <f>I369</f>
        <v>22605.09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50915.78</v>
      </c>
      <c r="H635" s="104">
        <f>SUM(G472)</f>
        <v>50915.78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4913.0200000000004</v>
      </c>
      <c r="H637" s="164">
        <f>SUM(J468)</f>
        <v>4913.0200000000004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15988.23</v>
      </c>
      <c r="H638" s="164">
        <f>SUM(J472)</f>
        <v>15988.23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684627.99</v>
      </c>
      <c r="H639" s="104">
        <f>SUM(F461)</f>
        <v>684627.99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684627.99</v>
      </c>
      <c r="H642" s="104">
        <f>SUM(I461)</f>
        <v>684627.99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4913.0200000000004</v>
      </c>
      <c r="H644" s="104">
        <f>H408</f>
        <v>4913.0200000000004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4913.0200000000004</v>
      </c>
      <c r="H646" s="104">
        <f>L408</f>
        <v>4913.0200000000004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84705</v>
      </c>
      <c r="H647" s="104">
        <f>L208+L226+L244</f>
        <v>84705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78938.53</v>
      </c>
      <c r="H648" s="104">
        <f>(J257+J338)-(J255+J336)</f>
        <v>78938.53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84705</v>
      </c>
      <c r="H649" s="104">
        <f>H598</f>
        <v>84705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6286.81</v>
      </c>
      <c r="H652" s="104">
        <f>K263+K345</f>
        <v>6286.81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2815949.92</v>
      </c>
      <c r="G660" s="19">
        <f>(L229+L309+L359)</f>
        <v>0</v>
      </c>
      <c r="H660" s="19">
        <f>(L247+L328+L360)</f>
        <v>0</v>
      </c>
      <c r="I660" s="19">
        <f>SUM(F660:H660)</f>
        <v>2815949.92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28770.11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28770.11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84705</v>
      </c>
      <c r="G662" s="19">
        <f>(L226+L306)-(J226+J306)</f>
        <v>0</v>
      </c>
      <c r="H662" s="19">
        <f>(L244+L325)-(J244+J325)</f>
        <v>0</v>
      </c>
      <c r="I662" s="19">
        <f>SUM(F662:H662)</f>
        <v>84705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90600.29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90600.29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2611874.52</v>
      </c>
      <c r="G664" s="19">
        <f>G660-SUM(G661:G663)</f>
        <v>0</v>
      </c>
      <c r="H664" s="19">
        <f>H660-SUM(H661:H663)</f>
        <v>0</v>
      </c>
      <c r="I664" s="19">
        <f>I660-SUM(I661:I663)</f>
        <v>2611874.52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163.91</v>
      </c>
      <c r="G665" s="248"/>
      <c r="H665" s="248"/>
      <c r="I665" s="19">
        <f>SUM(F665:H665)</f>
        <v>163.91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15934.81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15934.81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15934.81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15934.81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8" sqref="C1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East Kingston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872482.78</v>
      </c>
      <c r="C9" s="229">
        <f>'DOE25'!G197+'DOE25'!G215+'DOE25'!G233+'DOE25'!G276+'DOE25'!G295+'DOE25'!G314</f>
        <v>380122.74</v>
      </c>
    </row>
    <row r="10" spans="1:3" x14ac:dyDescent="0.2">
      <c r="A10" t="s">
        <v>779</v>
      </c>
      <c r="B10" s="240">
        <v>824322.71</v>
      </c>
      <c r="C10" s="240">
        <v>368326.63</v>
      </c>
    </row>
    <row r="11" spans="1:3" x14ac:dyDescent="0.2">
      <c r="A11" t="s">
        <v>780</v>
      </c>
      <c r="B11" s="240">
        <v>30105.31</v>
      </c>
      <c r="C11" s="240">
        <v>9492.32</v>
      </c>
    </row>
    <row r="12" spans="1:3" x14ac:dyDescent="0.2">
      <c r="A12" t="s">
        <v>781</v>
      </c>
      <c r="B12" s="240">
        <v>18054.759999999998</v>
      </c>
      <c r="C12" s="240">
        <v>2303.79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872482.78</v>
      </c>
      <c r="C13" s="231">
        <f>SUM(C10:C12)</f>
        <v>380122.74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309722.45</v>
      </c>
      <c r="C18" s="229">
        <f>'DOE25'!G198+'DOE25'!G216+'DOE25'!G234+'DOE25'!G277+'DOE25'!G296+'DOE25'!G315</f>
        <v>95630.88</v>
      </c>
    </row>
    <row r="19" spans="1:3" x14ac:dyDescent="0.2">
      <c r="A19" t="s">
        <v>779</v>
      </c>
      <c r="B19" s="240">
        <v>102355.91</v>
      </c>
      <c r="C19" s="240">
        <v>28659.65</v>
      </c>
    </row>
    <row r="20" spans="1:3" x14ac:dyDescent="0.2">
      <c r="A20" t="s">
        <v>780</v>
      </c>
      <c r="B20" s="240">
        <v>207366.54</v>
      </c>
      <c r="C20" s="240">
        <v>66971.23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309722.45</v>
      </c>
      <c r="C22" s="231">
        <f>SUM(C19:C21)</f>
        <v>95630.88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2660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>
        <v>2660</v>
      </c>
      <c r="C37" s="240" t="s">
        <v>287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2660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G16" sqref="G1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East Kingston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1753603.87</v>
      </c>
      <c r="D5" s="20">
        <f>SUM('DOE25'!L197:L200)+SUM('DOE25'!L215:L218)+SUM('DOE25'!L233:L236)-F5-G5</f>
        <v>1737387.91</v>
      </c>
      <c r="E5" s="243"/>
      <c r="F5" s="255">
        <f>SUM('DOE25'!J197:J200)+SUM('DOE25'!J215:J218)+SUM('DOE25'!J233:J236)</f>
        <v>7837.12</v>
      </c>
      <c r="G5" s="53">
        <f>SUM('DOE25'!K197:K200)+SUM('DOE25'!K215:K218)+SUM('DOE25'!K233:K236)</f>
        <v>8378.84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213407.94</v>
      </c>
      <c r="D6" s="20">
        <f>'DOE25'!L202+'DOE25'!L220+'DOE25'!L238-F6-G6</f>
        <v>213407.94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188574.13</v>
      </c>
      <c r="D7" s="20">
        <f>'DOE25'!L203+'DOE25'!L221+'DOE25'!L239-F7-G7</f>
        <v>118463.65000000001</v>
      </c>
      <c r="E7" s="243"/>
      <c r="F7" s="255">
        <f>'DOE25'!J203+'DOE25'!J221+'DOE25'!J239</f>
        <v>70110.48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67767.100000000006</v>
      </c>
      <c r="D8" s="243"/>
      <c r="E8" s="20">
        <f>'DOE25'!L204+'DOE25'!L222+'DOE25'!L240-F8-G8-D9-D11</f>
        <v>67767.100000000006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2801.1</v>
      </c>
      <c r="D9" s="244">
        <v>2801.1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6928</v>
      </c>
      <c r="D10" s="243"/>
      <c r="E10" s="244">
        <v>6928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9522.36</v>
      </c>
      <c r="D11" s="244">
        <v>9522.36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194839.6</v>
      </c>
      <c r="D12" s="20">
        <f>'DOE25'!L205+'DOE25'!L223+'DOE25'!L241-F12-G12</f>
        <v>193863.68000000002</v>
      </c>
      <c r="E12" s="243"/>
      <c r="F12" s="255">
        <f>'DOE25'!J205+'DOE25'!J223+'DOE25'!J241</f>
        <v>249.99</v>
      </c>
      <c r="G12" s="53">
        <f>'DOE25'!K205+'DOE25'!K223+'DOE25'!K241</f>
        <v>725.93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247595.91</v>
      </c>
      <c r="D14" s="20">
        <f>'DOE25'!L207+'DOE25'!L225+'DOE25'!L243-F14-G14</f>
        <v>246854.97</v>
      </c>
      <c r="E14" s="243"/>
      <c r="F14" s="255">
        <f>'DOE25'!J207+'DOE25'!J225+'DOE25'!J243</f>
        <v>740.94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84705</v>
      </c>
      <c r="D15" s="20">
        <f>'DOE25'!L208+'DOE25'!L226+'DOE25'!L244-F15-G15</f>
        <v>84705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28310.69</v>
      </c>
      <c r="D29" s="20">
        <f>'DOE25'!L358+'DOE25'!L359+'DOE25'!L360-'DOE25'!I367-F29-G29</f>
        <v>28080.69</v>
      </c>
      <c r="E29" s="243"/>
      <c r="F29" s="255">
        <f>'DOE25'!J358+'DOE25'!J359+'DOE25'!J360</f>
        <v>230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2217.13</v>
      </c>
      <c r="D31" s="20">
        <f>'DOE25'!L290+'DOE25'!L309+'DOE25'!L328+'DOE25'!L333+'DOE25'!L334+'DOE25'!L335-F31-G31</f>
        <v>2217.13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2637304.4300000002</v>
      </c>
      <c r="E33" s="246">
        <f>SUM(E5:E31)</f>
        <v>74695.100000000006</v>
      </c>
      <c r="F33" s="246">
        <f>SUM(F5:F31)</f>
        <v>79168.53</v>
      </c>
      <c r="G33" s="246">
        <f>SUM(G5:G31)</f>
        <v>9104.77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74695.100000000006</v>
      </c>
      <c r="E35" s="249"/>
    </row>
    <row r="36" spans="2:8" ht="12" thickTop="1" x14ac:dyDescent="0.2">
      <c r="B36" t="s">
        <v>815</v>
      </c>
      <c r="D36" s="20">
        <f>D33</f>
        <v>2637304.4300000002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East Kingston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215153.42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684627.99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763.02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6203.07</v>
      </c>
      <c r="D13" s="95">
        <f>'DOE25'!G14</f>
        <v>866.5</v>
      </c>
      <c r="E13" s="95">
        <f>'DOE25'!H14</f>
        <v>1993.28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3208.78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222119.51</v>
      </c>
      <c r="D18" s="41">
        <f>SUM(D8:D17)</f>
        <v>4075.28</v>
      </c>
      <c r="E18" s="41">
        <f>SUM(E8:E17)</f>
        <v>1993.28</v>
      </c>
      <c r="F18" s="41">
        <f>SUM(F8:F17)</f>
        <v>0</v>
      </c>
      <c r="G18" s="41">
        <f>SUM(G8:G17)</f>
        <v>684627.99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-994.71</v>
      </c>
      <c r="D22" s="95">
        <f>'DOE25'!G23</f>
        <v>1225.28</v>
      </c>
      <c r="E22" s="95">
        <f>'DOE25'!H23</f>
        <v>-230.57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156069.20000000001</v>
      </c>
      <c r="D23" s="95">
        <f>'DOE25'!G24</f>
        <v>2850</v>
      </c>
      <c r="E23" s="95">
        <f>'DOE25'!H24</f>
        <v>223.85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 t="str">
        <f>'DOE25'!H25</f>
        <v xml:space="preserve"> 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-45.39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155029.1</v>
      </c>
      <c r="D31" s="41">
        <f>SUM(D21:D30)</f>
        <v>4075.2799999999997</v>
      </c>
      <c r="E31" s="41">
        <f>SUM(E21:E30)</f>
        <v>-6.7199999999999989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2000</v>
      </c>
      <c r="F47" s="95">
        <f>'DOE25'!I48</f>
        <v>0</v>
      </c>
      <c r="G47" s="95">
        <f>'DOE25'!J48</f>
        <v>684627.99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67090.41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67090.41</v>
      </c>
      <c r="D50" s="41">
        <f>SUM(D34:D49)</f>
        <v>0</v>
      </c>
      <c r="E50" s="41">
        <f>SUM(E34:E49)</f>
        <v>2000</v>
      </c>
      <c r="F50" s="41">
        <f>SUM(F34:F49)</f>
        <v>0</v>
      </c>
      <c r="G50" s="41">
        <f>SUM(G34:G49)</f>
        <v>684627.99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222119.51</v>
      </c>
      <c r="D51" s="41">
        <f>D50+D31</f>
        <v>4075.2799999999997</v>
      </c>
      <c r="E51" s="41">
        <f>E50+E31</f>
        <v>1993.28</v>
      </c>
      <c r="F51" s="41">
        <f>F50+F31</f>
        <v>0</v>
      </c>
      <c r="G51" s="41">
        <f>G50+G31</f>
        <v>684627.99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2230956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26.24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4913.0200000000004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28770.11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2315.29</v>
      </c>
      <c r="D61" s="95">
        <f>SUM('DOE25'!G98:G110)</f>
        <v>0</v>
      </c>
      <c r="E61" s="95">
        <f>SUM('DOE25'!H98:H110)</f>
        <v>4217.13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2341.5299999999997</v>
      </c>
      <c r="D62" s="130">
        <f>SUM(D57:D61)</f>
        <v>28770.11</v>
      </c>
      <c r="E62" s="130">
        <f>SUM(E57:E61)</f>
        <v>4217.13</v>
      </c>
      <c r="F62" s="130">
        <f>SUM(F57:F61)</f>
        <v>0</v>
      </c>
      <c r="G62" s="130">
        <f>SUM(G57:G61)</f>
        <v>4913.0200000000004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2233297.5299999998</v>
      </c>
      <c r="D63" s="22">
        <f>D56+D62</f>
        <v>28770.11</v>
      </c>
      <c r="E63" s="22">
        <f>E56+E62</f>
        <v>4217.13</v>
      </c>
      <c r="F63" s="22">
        <f>F56+F62</f>
        <v>0</v>
      </c>
      <c r="G63" s="22">
        <f>G56+G62</f>
        <v>4913.0200000000004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269993.07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285197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555190.07000000007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709.58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709.58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555190.07000000007</v>
      </c>
      <c r="D81" s="130">
        <f>SUM(D79:D80)+D78+D70</f>
        <v>709.58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23210.75</v>
      </c>
      <c r="D88" s="95">
        <f>SUM('DOE25'!G153:G161)</f>
        <v>11339.15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23210.75</v>
      </c>
      <c r="D91" s="131">
        <f>SUM(D85:D90)</f>
        <v>11339.15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6286.81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6286.81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2811698.3499999996</v>
      </c>
      <c r="D104" s="86">
        <f>D63+D81+D91+D103</f>
        <v>47105.65</v>
      </c>
      <c r="E104" s="86">
        <f>E63+E81+E91+E103</f>
        <v>4217.13</v>
      </c>
      <c r="F104" s="86">
        <f>F63+F81+F91+F103</f>
        <v>0</v>
      </c>
      <c r="G104" s="86">
        <f>G63+G81+G103</f>
        <v>4913.0200000000004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1294341.74</v>
      </c>
      <c r="D109" s="24" t="s">
        <v>289</v>
      </c>
      <c r="E109" s="95">
        <f>('DOE25'!L276)+('DOE25'!L295)+('DOE25'!L314)</f>
        <v>2217.13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448223.29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11038.84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1753603.87</v>
      </c>
      <c r="D115" s="86">
        <f>SUM(D109:D114)</f>
        <v>0</v>
      </c>
      <c r="E115" s="86">
        <f>SUM(E109:E114)</f>
        <v>2217.13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213407.94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188574.13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80090.560000000012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194839.6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247595.91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84705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50915.78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1009213.14</v>
      </c>
      <c r="D128" s="86">
        <f>SUM(D118:D127)</f>
        <v>50915.78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6286.81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4913.0200000000004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-4913.0200000000004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6286.8100000000013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2769103.8200000003</v>
      </c>
      <c r="D145" s="86">
        <f>(D115+D128+D144)</f>
        <v>50915.78</v>
      </c>
      <c r="E145" s="86">
        <f>(E115+E128+E144)</f>
        <v>2217.13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East Kingston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15935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15935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1296559</v>
      </c>
      <c r="D10" s="182">
        <f>ROUND((C10/$C$28)*100,1)</f>
        <v>46.5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448223</v>
      </c>
      <c r="D11" s="182">
        <f>ROUND((C11/$C$28)*100,1)</f>
        <v>16.100000000000001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11039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213408</v>
      </c>
      <c r="D15" s="182">
        <f t="shared" ref="D15:D27" si="0">ROUND((C15/$C$28)*100,1)</f>
        <v>7.7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188574</v>
      </c>
      <c r="D16" s="182">
        <f t="shared" si="0"/>
        <v>6.8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80091</v>
      </c>
      <c r="D17" s="182">
        <f t="shared" si="0"/>
        <v>2.9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194840</v>
      </c>
      <c r="D18" s="182">
        <f t="shared" si="0"/>
        <v>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247596</v>
      </c>
      <c r="D20" s="182">
        <f t="shared" si="0"/>
        <v>8.9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84705</v>
      </c>
      <c r="D21" s="182">
        <f t="shared" si="0"/>
        <v>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22145.89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2787180.89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2787180.89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2230956</v>
      </c>
      <c r="D35" s="182">
        <f t="shared" ref="D35:D40" si="1">ROUND((C35/$C$41)*100,1)</f>
        <v>78.8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11471.679999999702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555190</v>
      </c>
      <c r="D37" s="182">
        <f t="shared" si="1"/>
        <v>19.600000000000001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710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34550</v>
      </c>
      <c r="D39" s="182">
        <f t="shared" si="1"/>
        <v>1.2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2832877.6799999997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3" sqref="C13:M1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East Kingston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 t="s">
        <v>912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 t="s">
        <v>913</v>
      </c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 t="s">
        <v>914</v>
      </c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2014-11-10T14:21:13Z</cp:lastPrinted>
  <dcterms:created xsi:type="dcterms:W3CDTF">1997-12-04T19:04:30Z</dcterms:created>
  <dcterms:modified xsi:type="dcterms:W3CDTF">2014-11-10T14:21:15Z</dcterms:modified>
</cp:coreProperties>
</file>