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 s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C16" i="13" l="1"/>
  <c r="F667" i="1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<sst xmlns="http://schemas.openxmlformats.org/spreadsheetml/2006/main" count="3954" uniqueCount="912">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</sst>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G669" sqref="G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162</v>
      </c>
      <c r="C2" s="21">
        <v>162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-12065.89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13231.73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26412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14346.11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13231.73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13231.73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4221.1099999999997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14221.11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13231.73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14346.11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13231.73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137614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137614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8.5500000000000007</v>
      </c>
      <c r="G96" s="18"/>
      <c r="H96" s="18"/>
      <c r="I96" s="18"/>
      <c r="J96" s="18">
        <v>31.95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8.5500000000000007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31.95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137622.54999999999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31.95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10196.41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33798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43994.41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43994.41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6830.94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6830.94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18000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18000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18000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206447.9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31.95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108463.2</v>
      </c>
      <c r="I197" s="18"/>
      <c r="J197" s="18"/>
      <c r="K197" s="18"/>
      <c r="L197" s="19">
        <f>SUM(F197:K197)</f>
        <v>108463.2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825</v>
      </c>
      <c r="G204" s="18"/>
      <c r="H204" s="18">
        <v>9375.2099999999991</v>
      </c>
      <c r="I204" s="18">
        <v>9.1999999999999993</v>
      </c>
      <c r="J204" s="18"/>
      <c r="K204" s="18">
        <v>235.79</v>
      </c>
      <c r="L204" s="19">
        <f t="shared" si="0"/>
        <v>10445.200000000001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7200</v>
      </c>
      <c r="I208" s="18"/>
      <c r="J208" s="18"/>
      <c r="K208" s="18"/>
      <c r="L208" s="19">
        <f t="shared" si="0"/>
        <v>7200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825</v>
      </c>
      <c r="G211" s="41">
        <f t="shared" si="1"/>
        <v>0</v>
      </c>
      <c r="H211" s="41">
        <f t="shared" si="1"/>
        <v>125038.41</v>
      </c>
      <c r="I211" s="41">
        <f t="shared" si="1"/>
        <v>9.1999999999999993</v>
      </c>
      <c r="J211" s="41">
        <f t="shared" si="1"/>
        <v>0</v>
      </c>
      <c r="K211" s="41">
        <f t="shared" si="1"/>
        <v>235.79</v>
      </c>
      <c r="L211" s="41">
        <f t="shared" si="1"/>
        <v>126108.4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66223.789999999994</v>
      </c>
      <c r="I233" s="18"/>
      <c r="J233" s="18"/>
      <c r="K233" s="18"/>
      <c r="L233" s="19">
        <f>SUM(F233:K233)</f>
        <v>66223.789999999994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66223.789999999994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66223.789999999994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825</v>
      </c>
      <c r="G257" s="41">
        <f t="shared" si="8"/>
        <v>0</v>
      </c>
      <c r="H257" s="41">
        <f t="shared" si="8"/>
        <v>191262.2</v>
      </c>
      <c r="I257" s="41">
        <f t="shared" si="8"/>
        <v>9.1999999999999993</v>
      </c>
      <c r="J257" s="41">
        <f t="shared" si="8"/>
        <v>0</v>
      </c>
      <c r="K257" s="41">
        <f t="shared" si="8"/>
        <v>235.79</v>
      </c>
      <c r="L257" s="41">
        <f t="shared" si="8"/>
        <v>192332.19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825</v>
      </c>
      <c r="G271" s="42">
        <f t="shared" si="11"/>
        <v>0</v>
      </c>
      <c r="H271" s="42">
        <f t="shared" si="11"/>
        <v>191262.2</v>
      </c>
      <c r="I271" s="42">
        <f t="shared" si="11"/>
        <v>9.1999999999999993</v>
      </c>
      <c r="J271" s="42">
        <f t="shared" si="11"/>
        <v>0</v>
      </c>
      <c r="K271" s="42">
        <f t="shared" si="11"/>
        <v>235.79</v>
      </c>
      <c r="L271" s="42">
        <f t="shared" si="11"/>
        <v>192332.19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31.95</v>
      </c>
      <c r="I397" s="18"/>
      <c r="J397" s="24" t="s">
        <v>289</v>
      </c>
      <c r="K397" s="24" t="s">
        <v>289</v>
      </c>
      <c r="L397" s="56">
        <f t="shared" si="26"/>
        <v>31.95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31.95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31.95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31.95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31.95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13231.73</v>
      </c>
      <c r="I440" s="56">
        <f t="shared" si="33"/>
        <v>13231.73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13231.73</v>
      </c>
      <c r="I446" s="13">
        <f>SUM(I439:I445)</f>
        <v>13231.73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13231.73</v>
      </c>
      <c r="I457" s="56">
        <f t="shared" si="34"/>
        <v>13231.73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13231.73</v>
      </c>
      <c r="I460" s="83">
        <f>SUM(I454:I459)</f>
        <v>13231.73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13231.73</v>
      </c>
      <c r="I461" s="42">
        <f>I452+I460</f>
        <v>13231.73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105.4</v>
      </c>
      <c r="G465" s="18"/>
      <c r="H465" s="18"/>
      <c r="I465" s="18"/>
      <c r="J465" s="18">
        <v>13199.78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206447.9</v>
      </c>
      <c r="G468" s="18"/>
      <c r="H468" s="18"/>
      <c r="I468" s="18"/>
      <c r="J468" s="18">
        <v>31.95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206447.9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31.95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192332.19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192332.19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14221.109999999986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13231.730000000001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495.02</v>
      </c>
      <c r="G531" s="18">
        <v>207.51</v>
      </c>
      <c r="H531" s="18">
        <v>10.53</v>
      </c>
      <c r="I531" s="18"/>
      <c r="J531" s="18"/>
      <c r="K531" s="18"/>
      <c r="L531" s="88">
        <f>SUM(F531:K531)</f>
        <v>713.06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495.02</v>
      </c>
      <c r="G534" s="89">
        <f t="shared" ref="G534:L534" si="38">SUM(G531:G533)</f>
        <v>207.51</v>
      </c>
      <c r="H534" s="89">
        <f t="shared" si="38"/>
        <v>10.53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713.06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495.02</v>
      </c>
      <c r="G545" s="89">
        <f t="shared" ref="G545:L545" si="41">G524+G529+G534+G539+G544</f>
        <v>207.51</v>
      </c>
      <c r="H545" s="89">
        <f t="shared" si="41"/>
        <v>10.53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713.06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713.06</v>
      </c>
      <c r="I549" s="87">
        <f>L536</f>
        <v>0</v>
      </c>
      <c r="J549" s="87">
        <f>L541</f>
        <v>0</v>
      </c>
      <c r="K549" s="87">
        <f>SUM(F549:J549)</f>
        <v>713.06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713.06</v>
      </c>
      <c r="I552" s="89">
        <f t="shared" si="42"/>
        <v>0</v>
      </c>
      <c r="J552" s="89">
        <f t="shared" si="42"/>
        <v>0</v>
      </c>
      <c r="K552" s="89">
        <f t="shared" si="42"/>
        <v>713.06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108463.2</v>
      </c>
      <c r="G575" s="18"/>
      <c r="H575" s="18">
        <v>66223.789999999994</v>
      </c>
      <c r="I575" s="87">
        <f>SUM(F575:H575)</f>
        <v>174686.99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7200</v>
      </c>
      <c r="I591" s="18"/>
      <c r="J591" s="18"/>
      <c r="K591" s="104">
        <f t="shared" ref="K591:K597" si="48">SUM(H591:J591)</f>
        <v>7200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7200</v>
      </c>
      <c r="I598" s="108">
        <f>SUM(I591:I597)</f>
        <v>0</v>
      </c>
      <c r="J598" s="108">
        <f>SUM(J591:J597)</f>
        <v>0</v>
      </c>
      <c r="K598" s="108">
        <f>SUM(K591:K597)</f>
        <v>7200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14346.11</v>
      </c>
      <c r="H617" s="109">
        <f>SUM(F52)</f>
        <v>14346.11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13231.73</v>
      </c>
      <c r="H621" s="109">
        <f>SUM(J52)</f>
        <v>13231.73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14221.11</v>
      </c>
      <c r="H622" s="109">
        <f>F476</f>
        <v>14221.109999999986</v>
      </c>
      <c r="I622" s="121" t="s">
        <v>101</v>
      </c>
      <c r="J622" s="109">
        <f t="shared" ref="J622:J655" si="50">G622-H622</f>
        <v>1.4551915228366852E-11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13231.73</v>
      </c>
      <c r="H626" s="109">
        <f>J476</f>
        <v>13231.730000000001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206447.9</v>
      </c>
      <c r="H627" s="104">
        <f>SUM(F468)</f>
        <v>206447.9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31.95</v>
      </c>
      <c r="H631" s="104">
        <f>SUM(J468)</f>
        <v>31.95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192332.19</v>
      </c>
      <c r="H632" s="104">
        <f>SUM(F472)</f>
        <v>192332.19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31.95</v>
      </c>
      <c r="H637" s="164">
        <f>SUM(J468)</f>
        <v>31.95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13231.73</v>
      </c>
      <c r="H641" s="104">
        <f>SUM(H461)</f>
        <v>13231.73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13231.73</v>
      </c>
      <c r="H642" s="104">
        <f>SUM(I461)</f>
        <v>13231.73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31.95</v>
      </c>
      <c r="H644" s="104">
        <f>H408</f>
        <v>31.95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31.95</v>
      </c>
      <c r="H646" s="104">
        <f>L408</f>
        <v>31.95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7200</v>
      </c>
      <c r="H647" s="104">
        <f>L208+L226+L244</f>
        <v>7200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7200</v>
      </c>
      <c r="H649" s="104">
        <f>H598</f>
        <v>7200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126108.4</v>
      </c>
      <c r="G660" s="19">
        <f>(L229+L309+L359)</f>
        <v>0</v>
      </c>
      <c r="H660" s="19">
        <f>(L247+L328+L360)</f>
        <v>66223.789999999994</v>
      </c>
      <c r="I660" s="19">
        <f>SUM(F660:H660)</f>
        <v>192332.19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7200</v>
      </c>
      <c r="G662" s="19">
        <f>(L226+L306)-(J226+J306)</f>
        <v>0</v>
      </c>
      <c r="H662" s="19">
        <f>(L244+L325)-(J244+J325)</f>
        <v>0</v>
      </c>
      <c r="I662" s="19">
        <f>SUM(F662:H662)</f>
        <v>7200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108463.2</v>
      </c>
      <c r="G663" s="199">
        <f>SUM(G575:G587)+SUM(I602:I604)+L612</f>
        <v>0</v>
      </c>
      <c r="H663" s="199">
        <f>SUM(H575:H587)+SUM(J602:J604)+L613</f>
        <v>66223.789999999994</v>
      </c>
      <c r="I663" s="19">
        <f>SUM(F663:H663)</f>
        <v>174686.99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10445.199999999997</v>
      </c>
      <c r="G664" s="19">
        <f>G660-SUM(G661:G663)</f>
        <v>0</v>
      </c>
      <c r="H664" s="19">
        <f>H660-SUM(H661:H663)</f>
        <v>0</v>
      </c>
      <c r="I664" s="19">
        <f>I660-SUM(I661:I663)</f>
        <v>10445.200000000012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-10445.200000000001</v>
      </c>
      <c r="G669" s="18"/>
      <c r="H669" s="18"/>
      <c r="I669" s="19">
        <f>SUM(F669:H669)</f>
        <v>-10445.200000000001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Ellsworth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Ellsworth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174686.99</v>
      </c>
      <c r="D5" s="20">
        <f>SUM('DOE25'!L197:L200)+SUM('DOE25'!L215:L218)+SUM('DOE25'!L233:L236)-F5-G5</f>
        <v>174686.99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3526.39</v>
      </c>
      <c r="D8" s="243"/>
      <c r="E8" s="20">
        <f>'DOE25'!L204+'DOE25'!L222+'DOE25'!L240-F8-G8-D9-D11</f>
        <v>3290.6</v>
      </c>
      <c r="F8" s="255">
        <f>'DOE25'!J204+'DOE25'!J222+'DOE25'!J240</f>
        <v>0</v>
      </c>
      <c r="G8" s="53">
        <f>'DOE25'!K204+'DOE25'!K222+'DOE25'!K240</f>
        <v>235.79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4513.2</v>
      </c>
      <c r="D9" s="244">
        <v>4513.2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2629</v>
      </c>
      <c r="D10" s="243"/>
      <c r="E10" s="244">
        <v>2629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2405.61</v>
      </c>
      <c r="D11" s="244">
        <v>2405.61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7200</v>
      </c>
      <c r="D15" s="20">
        <f>'DOE25'!L208+'DOE25'!L226+'DOE25'!L244-F15-G15</f>
        <v>7200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188805.8</v>
      </c>
      <c r="E33" s="246">
        <f>SUM(E5:E31)</f>
        <v>5919.6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5919.6</v>
      </c>
      <c r="E35" s="249"/>
    </row>
    <row r="36" spans="2:8" ht="12" thickTop="1" x14ac:dyDescent="0.2">
      <c r="B36" t="s">
        <v>815</v>
      </c>
      <c r="D36" s="20">
        <f>D33</f>
        <v>188805.8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-12065.89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13231.73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26412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14346.11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13231.73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13231.73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4221.1099999999997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14221.11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13231.73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14346.11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13231.73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137614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8.5500000000000007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31.95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8.5500000000000007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31.95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137622.54999999999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31.95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10196.41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33798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43994.41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43994.41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6830.94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6830.94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18000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18000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206447.9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31.95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174686.99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174686.99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10445.200000000001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17645.2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31.95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-31.95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192332.19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Ellsworth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174687</v>
      </c>
      <c r="D10" s="182">
        <f>ROUND((C10/$C$28)*100,1)</f>
        <v>90.8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10445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7200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192332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192332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137614</v>
      </c>
      <c r="D35" s="182">
        <f t="shared" ref="D35:D40" si="1">ROUND((C35/$C$41)*100,1)</f>
        <v>73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40.5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43994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6831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188479.5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Ellsworth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2014-08-04T18:34:32Z</cp:lastPrinted>
  <dcterms:created xsi:type="dcterms:W3CDTF">1997-12-04T19:04:30Z</dcterms:created>
  <dcterms:modified xsi:type="dcterms:W3CDTF">2014-08-14T14:45:29Z</dcterms:modified>
</cp:coreProperties>
</file>