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A70A" lockStructure="1"/>
  <bookViews>
    <workbookView xWindow="12705" yWindow="-15" windowWidth="12510" windowHeight="121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9" i="1" l="1"/>
  <c r="H255" i="1" l="1"/>
  <c r="I507" i="1" l="1"/>
  <c r="H583" i="1" l="1"/>
  <c r="H582" i="1"/>
  <c r="J468" i="1" l="1"/>
  <c r="G459" i="1"/>
  <c r="G442" i="1"/>
  <c r="I40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D6" i="13" s="1"/>
  <c r="C6" i="13" s="1"/>
  <c r="L202" i="1"/>
  <c r="L220" i="1"/>
  <c r="L238" i="1"/>
  <c r="F7" i="13"/>
  <c r="G7" i="13"/>
  <c r="D7" i="13" s="1"/>
  <c r="C7" i="13" s="1"/>
  <c r="L203" i="1"/>
  <c r="L221" i="1"/>
  <c r="L239" i="1"/>
  <c r="C16" i="10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C29" i="10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C21" i="10"/>
  <c r="L250" i="1"/>
  <c r="L332" i="1"/>
  <c r="L254" i="1"/>
  <c r="L268" i="1"/>
  <c r="L269" i="1"/>
  <c r="L349" i="1"/>
  <c r="L350" i="1"/>
  <c r="I665" i="1"/>
  <c r="I670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E113" i="2"/>
  <c r="C114" i="2"/>
  <c r="E114" i="2"/>
  <c r="D115" i="2"/>
  <c r="F115" i="2"/>
  <c r="G115" i="2"/>
  <c r="C118" i="2"/>
  <c r="E119" i="2"/>
  <c r="E120" i="2"/>
  <c r="E121" i="2"/>
  <c r="C122" i="2"/>
  <c r="E122" i="2"/>
  <c r="C124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C18" i="2"/>
  <c r="C26" i="10"/>
  <c r="L328" i="1"/>
  <c r="L351" i="1"/>
  <c r="I662" i="1"/>
  <c r="D62" i="2"/>
  <c r="D63" i="2" s="1"/>
  <c r="D18" i="13"/>
  <c r="C18" i="13" s="1"/>
  <c r="D15" i="13"/>
  <c r="C15" i="13" s="1"/>
  <c r="D17" i="13"/>
  <c r="C17" i="13" s="1"/>
  <c r="F78" i="2"/>
  <c r="F81" i="2" s="1"/>
  <c r="D31" i="2"/>
  <c r="D50" i="2"/>
  <c r="G157" i="2"/>
  <c r="G161" i="2"/>
  <c r="E103" i="2"/>
  <c r="D91" i="2"/>
  <c r="E62" i="2"/>
  <c r="E63" i="2" s="1"/>
  <c r="D19" i="13"/>
  <c r="C19" i="13" s="1"/>
  <c r="E13" i="13"/>
  <c r="C13" i="13" s="1"/>
  <c r="E78" i="2"/>
  <c r="E81" i="2" s="1"/>
  <c r="H112" i="1"/>
  <c r="J641" i="1"/>
  <c r="J571" i="1"/>
  <c r="K571" i="1"/>
  <c r="L433" i="1"/>
  <c r="L419" i="1"/>
  <c r="D81" i="2"/>
  <c r="I169" i="1"/>
  <c r="H169" i="1"/>
  <c r="J643" i="1"/>
  <c r="H476" i="1"/>
  <c r="H624" i="1" s="1"/>
  <c r="J624" i="1" s="1"/>
  <c r="I476" i="1"/>
  <c r="H625" i="1" s="1"/>
  <c r="J625" i="1" s="1"/>
  <c r="F169" i="1"/>
  <c r="J140" i="1"/>
  <c r="F571" i="1"/>
  <c r="I552" i="1"/>
  <c r="K550" i="1"/>
  <c r="G22" i="2"/>
  <c r="H140" i="1"/>
  <c r="H571" i="1"/>
  <c r="L560" i="1"/>
  <c r="G192" i="1"/>
  <c r="H192" i="1"/>
  <c r="C35" i="10"/>
  <c r="E16" i="13"/>
  <c r="L570" i="1"/>
  <c r="I571" i="1"/>
  <c r="J636" i="1"/>
  <c r="G36" i="2"/>
  <c r="C16" i="13"/>
  <c r="C130" i="2" l="1"/>
  <c r="A13" i="12"/>
  <c r="K598" i="1"/>
  <c r="G647" i="1" s="1"/>
  <c r="J647" i="1" s="1"/>
  <c r="J649" i="1"/>
  <c r="L614" i="1"/>
  <c r="J655" i="1"/>
  <c r="L565" i="1"/>
  <c r="L571" i="1" s="1"/>
  <c r="L534" i="1"/>
  <c r="L544" i="1"/>
  <c r="J552" i="1"/>
  <c r="K551" i="1"/>
  <c r="I545" i="1"/>
  <c r="J545" i="1"/>
  <c r="G552" i="1"/>
  <c r="H545" i="1"/>
  <c r="F552" i="1"/>
  <c r="G545" i="1"/>
  <c r="L529" i="1"/>
  <c r="K549" i="1"/>
  <c r="K552" i="1" s="1"/>
  <c r="L524" i="1"/>
  <c r="K503" i="1"/>
  <c r="K500" i="1"/>
  <c r="G476" i="1"/>
  <c r="H623" i="1" s="1"/>
  <c r="J623" i="1" s="1"/>
  <c r="F476" i="1"/>
  <c r="H622" i="1" s="1"/>
  <c r="J622" i="1" s="1"/>
  <c r="J476" i="1"/>
  <c r="H626" i="1" s="1"/>
  <c r="J640" i="1"/>
  <c r="I460" i="1"/>
  <c r="I461" i="1" s="1"/>
  <c r="H642" i="1" s="1"/>
  <c r="J639" i="1"/>
  <c r="I446" i="1"/>
  <c r="G642" i="1" s="1"/>
  <c r="L401" i="1"/>
  <c r="C139" i="2" s="1"/>
  <c r="H408" i="1"/>
  <c r="H644" i="1" s="1"/>
  <c r="J644" i="1" s="1"/>
  <c r="G408" i="1"/>
  <c r="H645" i="1" s="1"/>
  <c r="J645" i="1" s="1"/>
  <c r="I52" i="1"/>
  <c r="H620" i="1" s="1"/>
  <c r="J620" i="1" s="1"/>
  <c r="H52" i="1"/>
  <c r="H619" i="1" s="1"/>
  <c r="J634" i="1"/>
  <c r="D29" i="13"/>
  <c r="C29" i="13" s="1"/>
  <c r="H661" i="1"/>
  <c r="G661" i="1"/>
  <c r="F661" i="1"/>
  <c r="L362" i="1"/>
  <c r="C27" i="10" s="1"/>
  <c r="D127" i="2"/>
  <c r="D128" i="2" s="1"/>
  <c r="D145" i="2" s="1"/>
  <c r="E123" i="2"/>
  <c r="L309" i="1"/>
  <c r="E118" i="2"/>
  <c r="E128" i="2" s="1"/>
  <c r="C10" i="10"/>
  <c r="E109" i="2"/>
  <c r="E115" i="2" s="1"/>
  <c r="J338" i="1"/>
  <c r="J352" i="1" s="1"/>
  <c r="F338" i="1"/>
  <c r="F352" i="1" s="1"/>
  <c r="H338" i="1"/>
  <c r="H352" i="1" s="1"/>
  <c r="G338" i="1"/>
  <c r="G352" i="1" s="1"/>
  <c r="C20" i="10"/>
  <c r="K338" i="1"/>
  <c r="K352" i="1" s="1"/>
  <c r="L290" i="1"/>
  <c r="C15" i="10"/>
  <c r="C132" i="2"/>
  <c r="H25" i="13"/>
  <c r="F22" i="13"/>
  <c r="C22" i="13" s="1"/>
  <c r="L247" i="1"/>
  <c r="H660" i="1" s="1"/>
  <c r="C120" i="2"/>
  <c r="C17" i="10"/>
  <c r="E8" i="13"/>
  <c r="C8" i="13" s="1"/>
  <c r="C18" i="10"/>
  <c r="F257" i="1"/>
  <c r="F271" i="1" s="1"/>
  <c r="C119" i="2"/>
  <c r="C110" i="2"/>
  <c r="K257" i="1"/>
  <c r="K271" i="1" s="1"/>
  <c r="D14" i="13"/>
  <c r="C14" i="13" s="1"/>
  <c r="C123" i="2"/>
  <c r="C121" i="2"/>
  <c r="D12" i="13"/>
  <c r="C12" i="13" s="1"/>
  <c r="L229" i="1"/>
  <c r="C112" i="2"/>
  <c r="C115" i="2" s="1"/>
  <c r="H257" i="1"/>
  <c r="H271" i="1" s="1"/>
  <c r="G257" i="1"/>
  <c r="G271" i="1" s="1"/>
  <c r="C11" i="10"/>
  <c r="J257" i="1"/>
  <c r="J271" i="1" s="1"/>
  <c r="I257" i="1"/>
  <c r="I271" i="1" s="1"/>
  <c r="D5" i="13"/>
  <c r="C5" i="13" s="1"/>
  <c r="L211" i="1"/>
  <c r="C91" i="2"/>
  <c r="C78" i="2"/>
  <c r="C81" i="2" s="1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E33" i="13" l="1"/>
  <c r="D35" i="13" s="1"/>
  <c r="L545" i="1"/>
  <c r="J642" i="1"/>
  <c r="L408" i="1"/>
  <c r="G637" i="1" s="1"/>
  <c r="J637" i="1" s="1"/>
  <c r="C141" i="2"/>
  <c r="C144" i="2" s="1"/>
  <c r="C145" i="2" s="1"/>
  <c r="F51" i="2"/>
  <c r="H664" i="1"/>
  <c r="H672" i="1" s="1"/>
  <c r="C6" i="10" s="1"/>
  <c r="G635" i="1"/>
  <c r="J635" i="1" s="1"/>
  <c r="I661" i="1"/>
  <c r="E145" i="2"/>
  <c r="L338" i="1"/>
  <c r="L352" i="1" s="1"/>
  <c r="G633" i="1" s="1"/>
  <c r="J633" i="1" s="1"/>
  <c r="G660" i="1"/>
  <c r="G664" i="1" s="1"/>
  <c r="G667" i="1" s="1"/>
  <c r="D31" i="13"/>
  <c r="C31" i="13" s="1"/>
  <c r="C25" i="13"/>
  <c r="H33" i="13"/>
  <c r="F33" i="13"/>
  <c r="C28" i="10"/>
  <c r="D24" i="10" s="1"/>
  <c r="C128" i="2"/>
  <c r="L257" i="1"/>
  <c r="L271" i="1" s="1"/>
  <c r="G632" i="1" s="1"/>
  <c r="J632" i="1" s="1"/>
  <c r="H648" i="1"/>
  <c r="J648" i="1" s="1"/>
  <c r="F660" i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67" i="1"/>
  <c r="D23" i="10"/>
  <c r="D33" i="13"/>
  <c r="D36" i="13" s="1"/>
  <c r="G672" i="1"/>
  <c r="C5" i="10" s="1"/>
  <c r="D10" i="10"/>
  <c r="D26" i="10"/>
  <c r="C30" i="10"/>
  <c r="D16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F664" i="1"/>
  <c r="I660" i="1"/>
  <c r="I664" i="1" s="1"/>
  <c r="I672" i="1" s="1"/>
  <c r="C7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<sst xmlns="http://schemas.openxmlformats.org/spreadsheetml/2006/main" count="3960" uniqueCount="918">
  <si>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</si>
  <si>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</si>
  <si>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</si>
  <si>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</si>
  <si>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</si>
  <si>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</si>
  <si>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</si>
  <si>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</si>
  <si>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</si>
  <si>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</si>
  <si>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</si>
  <si>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</si>
  <si>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</si>
  <si>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</si>
  <si>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</si>
  <si>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</si>
  <si>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</si>
  <si>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</si>
  <si>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</si>
  <si>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</si>
  <si>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</si>
  <si>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</si>
  <si>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</si>
  <si>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</si>
  <si>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</si>
  <si>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</si>
  <si>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</si>
  <si>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</si>
  <si>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</si>
  <si>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</si>
  <si>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</si>
  <si>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</si>
  <si>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</si>
  <si>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</si>
  <si>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</si>
  <si>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</si>
  <si>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</si>
  <si>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</si>
  <si>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</si>
  <si>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</si>
  <si>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</si>
  <si>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</si>
  <si>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</si>
  <si>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</si>
  <si>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</si>
  <si>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</si>
  <si>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</si>
  <si>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</si>
  <si>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</si>
  <si>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</si>
  <si>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</si>
  <si>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</si>
  <si>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</si>
  <si>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</si>
  <si>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</si>
  <si>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</si>
  <si>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</si>
  <si>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</si>
  <si>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</si>
  <si>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</si>
  <si>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</si>
  <si>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</si>
  <si>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</si>
  <si>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</si>
  <si>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</si>
  <si>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</si>
  <si>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</si>
  <si>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</si>
  <si>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</si>
  <si>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</si>
  <si>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</si>
  <si>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</si>
  <si>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</si>
  <si>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</si>
  <si>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</si>
  <si>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</si>
  <si>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</si>
  <si>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</si>
  <si>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</si>
  <si>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</si>
  <si>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</si>
  <si>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</si>
  <si>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</si>
  <si>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</si>
  <si>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</si>
  <si>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</si>
  <si>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</si>
  <si>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</si>
  <si>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</si>
  <si>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</si>
  <si>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</si>
  <si>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</si>
  <si>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</si>
  <si>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</si>
  <si>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</si>
  <si>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</si>
  <si>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</si>
  <si>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</si>
  <si>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</si>
  <si>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</si>
  <si>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</si>
  <si>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</si>
  <si>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</si>
  <si>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</si>
  <si>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</si>
  <si>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</si>
  <si>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</si>
  <si>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</si>
  <si>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</si>
  <si>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</si>
  <si>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</si>
  <si>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</si>
  <si>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</si>
  <si>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</si>
  <si>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</si>
  <si>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</si>
  <si>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</si>
  <si>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</si>
  <si>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</si>
  <si>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</si>
  <si>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</si>
  <si>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</si>
  <si>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</si>
  <si>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</si>
  <si>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</si>
  <si>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</si>
  <si>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</si>
  <si>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</si>
  <si>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</si>
  <si>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</si>
  <si>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</si>
  <si>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</si>
  <si>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</si>
  <si>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</si>
  <si>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</si>
  <si>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</si>
  <si>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</si>
  <si>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</si>
  <si>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</si>
  <si>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</si>
  <si>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</si>
  <si>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</si>
  <si>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</si>
  <si>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</si>
  <si>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</si>
  <si>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</si>
  <si>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</si>
  <si>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</si>
  <si>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</si>
  <si>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</si>
  <si>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</si>
  <si>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</si>
  <si>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</si>
  <si>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</si>
  <si>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</si>
  <si>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</si>
  <si>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</si>
  <si>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</si>
  <si>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</si>
  <si>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</si>
  <si>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</si>
  <si>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</si>
  <si>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</si>
  <si>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</si>
  <si>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</si>
  <si>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</si>
  <si>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</si>
  <si>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</si>
  <si>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</si>
  <si>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</si>
  <si>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</si>
  <si>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</si>
  <si>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</si>
  <si>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</si>
  <si>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</si>
  <si>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</si>
  <si>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</si>
  <si>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</si>
  <si>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</si>
  <si>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</si>
  <si>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</si>
  <si>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</si>
  <si>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</si>
  <si>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</si>
  <si>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</si>
  <si>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</si>
  <si>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</si>
  <si>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</si>
  <si>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</si>
  <si>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</si>
  <si>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</si>
  <si>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</si>
  <si>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</si>
  <si>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</si>
  <si>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</si>
  <si>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</si>
  <si>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</si>
  <si>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</si>
  <si>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</si>
  <si>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</si>
  <si>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</si>
  <si>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</si>
  <si>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</si>
  <si>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</si>
  <si>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</si>
  <si>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</si>
  <si>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</si>
  <si>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</si>
  <si>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</si>
  <si>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</si>
  <si>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</si>
  <si>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</si>
  <si>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</si>
  <si>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</si>
  <si>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</si>
  <si>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</si>
  <si>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</si>
  <si>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</si>
  <si>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</si>
  <si>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</si>
  <si>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</si>
  <si>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</si>
  <si>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</si>
  <si>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</si>
  <si>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</si>
  <si>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</si>
  <si>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</si>
  <si>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</si>
  <si>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</si>
  <si>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</si>
  <si>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</si>
  <si>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</si>
  <si>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</si>
  <si>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</si>
  <si>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</si>
  <si>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</si>
  <si>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</si>
  <si>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</si>
  <si>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</si>
  <si>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</si>
  <si>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</si>
  <si>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</si>
  <si>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</si>
  <si>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</si>
  <si>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</si>
  <si>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</si>
  <si>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</si>
  <si>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</si>
  <si>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</si>
  <si>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</si>
  <si>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</si>
  <si>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</si>
  <si>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</si>
  <si>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</si>
  <si>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</si>
  <si>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</si>
  <si>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</si>
  <si>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</si>
  <si>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</si>
  <si>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</si>
  <si>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</si>
  <si>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</si>
  <si>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</si>
  <si>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</si>
  <si>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</si>
  <si>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</si>
  <si>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</si>
  <si>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</si>
  <si>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</si>
  <si>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</si>
  <si>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</si>
  <si>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</si>
  <si>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</si>
  <si>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</si>
  <si>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</si>
  <si>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</si>
  <si>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</si>
  <si>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</si>
  <si>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</si>
  <si>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</si>
  <si>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</si>
  <si>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</si>
  <si>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</si>
  <si>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</si>
  <si>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</si>
  <si>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</si>
  <si>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</si>
  <si>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</si>
  <si>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</si>
  <si>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</si>
  <si>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</si>
  <si>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</si>
  <si>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</si>
  <si>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</si>
  <si>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</si>
  <si>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</si>
  <si>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</si>
  <si>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</si>
  <si>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</si>
  <si>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</si>
  <si>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</si>
  <si>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</si>
  <si>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</si>
  <si>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</si>
  <si>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</si>
  <si>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</si>
  <si>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</si>
  <si>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</si>
  <si>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</si>
  <si>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</si>
  <si>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</si>
  <si>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</si>
  <si>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</si>
  <si>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</si>
  <si>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</si>
  <si>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</si>
  <si>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</si>
  <si>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</si>
  <si>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</si>
  <si>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</si>
  <si>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</si>
  <si>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</si>
  <si>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</si>
  <si>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</si>
  <si>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</si>
  <si>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</si>
  <si>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</si>
  <si>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</si>
  <si>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</si>
  <si>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</si>
  <si>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</si>
  <si>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</si>
  <si>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</si>
  <si>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</si>
  <si>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</si>
  <si>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</si>
  <si>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</si>
  <si>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</si>
  <si>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</si>
  <si>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</si>
  <si>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</si>
  <si>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</si>
  <si>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</si>
  <si>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</si>
  <si>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</si>
  <si>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</si>
  <si>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</si>
  <si>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</si>
  <si>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</si>
  <si>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</si>
  <si>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</si>
  <si>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</si>
  <si>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</si>
  <si>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</si>
  <si>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</si>
  <si>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</si>
  <si>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</si>
  <si>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</si>
  <si>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</si>
  <si>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</si>
  <si>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</si>
  <si>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</si>
  <si>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</si>
  <si>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</si>
  <si>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</si>
  <si>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</si>
  <si>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</si>
  <si>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</si>
  <si>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</si>
  <si>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</si>
  <si>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</si>
  <si>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</si>
  <si>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</si>
  <si>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</si>
  <si>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</si>
  <si>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</si>
  <si>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</si>
  <si>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</si>
  <si>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</si>
  <si>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</si>
  <si>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</si>
  <si>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</si>
  <si>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</si>
  <si>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</si>
  <si>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</si>
  <si>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</si>
  <si>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</si>
  <si>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</si>
  <si>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</si>
  <si>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</si>
  <si>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</si>
  <si>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</si>
  <si>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</si>
  <si>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</si>
  <si>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</si>
  <si>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</si>
  <si>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</si>
  <si>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</si>
  <si>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</si>
  <si>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</si>
  <si>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</si>
  <si>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</si>
  <si>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</si>
  <si>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</si>
  <si>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</si>
  <si>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</si>
  <si>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</si>
  <si>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</si>
  <si>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</si>
  <si>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</si>
  <si>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</si>
  <si>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</si>
  <si>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</si>
  <si>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</si>
  <si>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</si>
  <si>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</si>
  <si>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</si>
  <si>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</si>
  <si>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</si>
  <si>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</si>
  <si>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</si>
  <si>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</si>
  <si>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</si>
  <si>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</si>
  <si>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</si>
  <si>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</si>
  <si>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</si>
  <si>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</si>
  <si>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</si>
  <si>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</si>
  <si>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</si>
  <si>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</si>
  <si>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</si>
  <si>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</si>
  <si>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</si>
  <si>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</si>
  <si>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</si>
  <si>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</si>
  <si>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</si>
  <si>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</si>
  <si>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</si>
  <si>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</si>
  <si>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</si>
  <si>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</si>
  <si>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</si>
  <si>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</si>
  <si>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</si>
  <si>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</si>
  <si>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</si>
  <si>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</si>
  <si>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</si>
  <si>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</si>
  <si>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</si>
  <si>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</si>
  <si>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</si>
  <si>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</si>
  <si>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</si>
  <si>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</si>
  <si>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</si>
  <si>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</si>
  <si>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</si>
  <si>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</si>
  <si>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</si>
  <si>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</si>
  <si>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</si>
  <si>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</si>
  <si>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</si>
  <si>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</si>
  <si>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</si>
  <si>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</si>
  <si>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</si>
  <si>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</si>
  <si>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</si>
  <si>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</si>
  <si>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</si>
  <si>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</si>
  <si>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</si>
  <si>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</si>
  <si>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</si>
  <si>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</si>
  <si>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</si>
  <si>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</si>
  <si>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</si>
  <si>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</si>
  <si>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</si>
  <si>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</si>
  <si>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</si>
  <si>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</si>
  <si>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</si>
  <si>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</si>
  <si>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</si>
  <si>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</si>
  <si>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</si>
  <si>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</si>
  <si>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</si>
  <si>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</si>
  <si>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</si>
  <si>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</si>
  <si>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</si>
  <si>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</si>
  <si>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</si>
  <si>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</si>
  <si>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</si>
  <si>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</si>
  <si>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</si>
  <si>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</si>
  <si>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</si>
  <si>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</si>
  <si>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</si>
  <si>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</si>
  <si>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</si>
  <si>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</si>
  <si>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</si>
  <si>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</si>
  <si>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</si>
  <si>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</si>
  <si>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</si>
  <si>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</si>
  <si>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</si>
  <si>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</si>
  <si>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</si>
  <si>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</si>
  <si>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</si>
  <si>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</si>
  <si>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</si>
  <si>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</si>
  <si>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</si>
  <si>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</si>
  <si>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</si>
  <si>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</si>
  <si>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</si>
  <si>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</si>
  <si>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</si>
  <si>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</si>
  <si>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</si>
  <si>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</si>
  <si>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</si>
  <si>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</si>
  <si>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</si>
  <si>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</si>
  <si>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</si>
  <si>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</si>
  <si>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</si>
  <si>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</si>
  <si>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</si>
  <si>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</si>
  <si>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</si>
  <si>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</si>
  <si>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</si>
  <si>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</si>
  <si>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</si>
  <si>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</si>
  <si>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</si>
  <si>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</si>
  <si>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</si>
  <si>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</si>
  <si>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</si>
  <si>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</si>
  <si>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</si>
  <si>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</si>
  <si>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</si>
  <si>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</si>
  <si>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</si>
  <si>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</si>
  <si>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</si>
  <si>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</si>
  <si>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</si>
  <si>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</si>
  <si>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</si>
  <si>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</si>
  <si>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</si>
  <si>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</si>
  <si>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</si>
  <si>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</si>
  <si>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</si>
  <si>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</si>
  <si>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</si>
  <si>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</si>
  <si>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</si>
  <si>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</si>
  <si>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</si>
  <si>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</si>
  <si>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</si>
  <si>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</si>
  <si>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</si>
  <si>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</si>
  <si>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</si>
  <si>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</si>
  <si>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</si>
  <si>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</si>
  <si>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</si>
  <si>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</si>
  <si>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</si>
  <si>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</si>
  <si>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</si>
  <si>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</si>
  <si>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</si>
  <si>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</si>
  <si>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</si>
  <si>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</si>
  <si>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</si>
  <si>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</si>
  <si>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</si>
  <si>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</si>
  <si>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</si>
  <si>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</si>
  <si>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</si>
  <si>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</si>
  <si>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</si>
  <si>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</si>
  <si>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</si>
  <si>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</si>
  <si>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</si>
  <si>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</si>
  <si>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</si>
  <si>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</si>
  <si>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</si>
  <si>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</si>
  <si>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</si>
  <si>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</si>
  <si>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</si>
  <si>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</si>
  <si>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</si>
  <si>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</si>
  <si>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</si>
  <si>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</si>
  <si>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</si>
  <si>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</si>
  <si>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</si>
  <si>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</si>
  <si>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</si>
  <si>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</si>
  <si>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</si>
  <si>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</si>
  <si>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</si>
  <si>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</si>
  <si>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</si>
  <si>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</si>
  <si>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</si>
  <si>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</si>
  <si>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</si>
  <si>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</si>
  <si>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</si>
  <si>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</si>
  <si>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</si>
  <si>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</si>
  <si>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</si>
  <si>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</si>
  <si>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</si>
  <si>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</si>
  <si>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</si>
  <si>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</si>
  <si>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</si>
  <si>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</si>
  <si>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</si>
  <si>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</si>
  <si>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</si>
  <si>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</si>
  <si>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</si>
  <si>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</si>
  <si>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</si>
  <si>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</si>
  <si>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</si>
  <si>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</si>
  <si>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</si>
  <si>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</si>
  <si>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</si>
  <si>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</si>
  <si>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</si>
  <si>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</si>
  <si>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</si>
  <si>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</si>
  <si>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</si>
  <si>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</si>
  <si>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</si>
  <si>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</si>
  <si>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</si>
  <si>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</si>
  <si>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</si>
  <si>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</si>
  <si>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</si>
  <si>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</si>
  <si>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</si>
  <si>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</si>
  <si>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</si>
  <si>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</si>
  <si>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</si>
  <si>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</si>
  <si>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</si>
  <si>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</si>
  <si>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</si>
  <si>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</si>
  <si>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</si>
  <si>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</si>
  <si>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</si>
  <si>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</si>
  <si>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</si>
  <si>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</si>
  <si>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</si>
  <si>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</si>
  <si>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</si>
  <si>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</si>
  <si>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</si>
  <si>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</si>
  <si>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</si>
  <si>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</si>
  <si>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</si>
  <si>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</si>
  <si>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</si>
  <si>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</si>
  <si>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</si>
  <si>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</si>
  <si>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</si>
  <si>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</si>
  <si>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</si>
  <si>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</si>
  <si>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</si>
  <si>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</si>
  <si>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</si>
  <si>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</si>
  <si>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</si>
  <si>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</si>
  <si>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</si>
  <si>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</si>
  <si>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</si>
  <si>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</si>
  <si>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</si>
  <si>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</si>
  <si>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</si>
  <si>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</si>
  <si>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</si>
  <si>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</si>
  <si>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</si>
  <si>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</si>
  <si>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</si>
  <si>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</si>
  <si>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</si>
  <si>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</si>
  <si>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</si>
  <si>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</si>
  <si>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</si>
  <si>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</si>
  <si>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</si>
  <si>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</si>
  <si>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</si>
  <si>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</si>
  <si>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</si>
  <si>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</si>
  <si>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</si>
  <si>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</si>
  <si>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</si>
  <si>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</si>
  <si>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</si>
  <si>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</si>
  <si>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</si>
  <si>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</si>
  <si>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</si>
  <si>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</si>
  <si>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</si>
  <si>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</si>
  <si>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</si>
  <si>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</si>
  <si>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</si>
  <si>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</si>
  <si>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</si>
  <si>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</si>
  <si>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</si>
  <si>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</si>
  <si>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</si>
  <si>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</si>
  <si>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</si>
  <si>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</si>
  <si>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</si>
  <si>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</si>
  <si>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</si>
  <si>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</si>
  <si>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</si>
  <si>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</si>
  <si>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</si>
  <si>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</si>
  <si>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</si>
  <si>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</si>
  <si>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</si>
  <si>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</si>
  <si>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</si>
  <si>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</si>
  <si>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</si>
  <si>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</si>
  <si>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</si>
  <si>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</si>
  <si>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</si>
  <si>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</si>
  <si>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</si>
  <si>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</si>
  <si>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</si>
  <si>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</si>
  <si>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</si>
  <si>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</si>
  <si>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</si>
  <si>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</si>
  <si>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</si>
  <si>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</si>
  <si>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</si>
  <si>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</si>
  <si>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</si>
  <si>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</si>
  <si>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</si>
  <si>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</si>
  <si>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</si>
  <si>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</si>
  <si>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</si>
  <si>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</si>
  <si>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</si>
  <si>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</si>
  <si>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</si>
  <si>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</si>
  <si>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</si>
  <si>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</si>
  <si>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</si>
  <si>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</si>
  <si>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</si>
  <si>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</si>
  <si>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</si>
  <si>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</si>
  <si>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</si>
  <si>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</si>
  <si>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</si>
  <si>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</si>
  <si>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</si>
  <si>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</si>
  <si>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</si>
  <si>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</si>
  <si>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</si>
  <si>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</si>
  <si>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</si>
  <si>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</si>
  <si>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</si>
  <si>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</si>
  <si>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</si>
  <si>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</si>
  <si>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</si>
  <si>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</si>
  <si>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</si>
  <si>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</si>
  <si>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</si>
  <si>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</si>
  <si>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</si>
  <si>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</si>
  <si>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</si>
  <si>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</si>
  <si>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</si>
  <si>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</si>
  <si>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</si>
  <si>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</si>
  <si>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</si>
  <si>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</si>
  <si>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</si>
  <si>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</si>
  <si>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</si>
  <si>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</si>
  <si>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</si>
  <si>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</si>
  <si>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</si>
  <si>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</si>
  <si>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</si>
  <si>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</si>
  <si>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</si>
  <si>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</si>
  <si>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</si>
  <si>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</si>
  <si>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</si>
  <si>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</si>
  <si>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</si>
  <si>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</si>
  <si>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</si>
  <si>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</si>
  <si>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</si>
  <si>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</si>
  <si>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</si>
  <si>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</si>
  <si>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</si>
  <si>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</si>
  <si>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</si>
  <si>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</si>
  <si>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</si>
  <si>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</si>
  <si>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</si>
  <si>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</si>
  <si>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</si>
  <si>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</si>
  <si>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</si>
  <si>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</si>
  <si>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</si>
  <si>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</si>
  <si>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</si>
  <si>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</si>
  <si>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</si>
  <si>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</si>
  <si>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</si>
  <si>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</si>
  <si>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</si>
  <si>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</si>
  <si>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</si>
  <si>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</si>
  <si>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</si>
  <si>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</si>
  <si>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</si>
  <si>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</si>
  <si>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</si>
  <si>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</si>
  <si>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</si>
  <si>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GRS Cooperative</t>
  </si>
  <si>
    <t>5/29/08</t>
  </si>
  <si>
    <t>7/15/2013</t>
  </si>
  <si>
    <t>LGC Property/Liability - $8,014.19</t>
  </si>
  <si>
    <t>LGC Health Insurance - $18,949.81</t>
  </si>
  <si>
    <t>LGC Dental Insurance - $4,586.13</t>
  </si>
  <si>
    <t>LGC Health/Dental Insurance - $47,163.63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</si>
</sst>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">
    <xf numFmtId="0" fontId="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1" applyNumberFormat="1" applyFont="1" applyProtection="1">
      <protection locked="0"/>
    </xf>
    <xf numFmtId="38" fontId="2" fillId="0" borderId="0" xfId="1" applyNumberFormat="1" applyFont="1" applyAlignment="1" applyProtection="1">
      <alignment horizontal="center"/>
      <protection locked="0"/>
    </xf>
    <xf numFmtId="49" fontId="2" fillId="0" borderId="0" xfId="1" applyNumberFormat="1" applyFont="1" applyAlignment="1" applyProtection="1">
      <alignment horizontal="center"/>
      <protection locked="0"/>
    </xf>
    <xf numFmtId="40" fontId="2" fillId="0" borderId="0" xfId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4">
    <cellStyle name="Comma 2" xfId="2"/>
    <cellStyle name="Normal" xfId="0" builtinId="0"/>
    <cellStyle name="Normal 2" xfId="1"/>
    <cellStyle name="Percent 2" xfId="3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203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266697.09000000003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2611.85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34249.480000000003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49245.42</v>
      </c>
      <c r="G13" s="18">
        <v>3727.15</v>
      </c>
      <c r="H13" s="18">
        <v>46798.91</v>
      </c>
      <c r="I13" s="18"/>
      <c r="J13" s="67">
        <f>SUM(I442)</f>
        <v>862173.63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2123.63</v>
      </c>
      <c r="G14" s="18">
        <v>9046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354927.47</v>
      </c>
      <c r="G19" s="41">
        <f>SUM(G9:G18)</f>
        <v>12773.15</v>
      </c>
      <c r="H19" s="41">
        <f>SUM(H9:H18)</f>
        <v>46798.91</v>
      </c>
      <c r="I19" s="41">
        <f>SUM(I9:I18)</f>
        <v>0</v>
      </c>
      <c r="J19" s="41">
        <f>SUM(J9:J18)</f>
        <v>862173.63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1987.93</v>
      </c>
      <c r="H22" s="18">
        <v>32996.550000000003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93.75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21375.08</v>
      </c>
      <c r="G24" s="18"/>
      <c r="H24" s="18">
        <v>4463.66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2038.98</v>
      </c>
      <c r="G28" s="18"/>
      <c r="H28" s="18">
        <v>1750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7278.7+180.76+127.57+1289.25+683.43</f>
        <v>9559.7099999999991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7588.7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33067.520000000004</v>
      </c>
      <c r="G32" s="41">
        <f>SUM(G22:G31)</f>
        <v>1987.93</v>
      </c>
      <c r="H32" s="41">
        <f>SUM(H22:H31)</f>
        <v>46798.91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28096.25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103.4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842.5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4999.9799999999996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10785.22</v>
      </c>
      <c r="H48" s="18"/>
      <c r="I48" s="18"/>
      <c r="J48" s="13">
        <f>SUM(I459)</f>
        <v>833973.98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271017.46999999997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321859.94999999995</v>
      </c>
      <c r="G51" s="41">
        <f>SUM(G35:G50)</f>
        <v>10785.22</v>
      </c>
      <c r="H51" s="41">
        <f>SUM(H35:H50)</f>
        <v>0</v>
      </c>
      <c r="I51" s="41">
        <f>SUM(I35:I50)</f>
        <v>0</v>
      </c>
      <c r="J51" s="41">
        <f>SUM(J35:J50)</f>
        <v>862173.63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354927.47</v>
      </c>
      <c r="G52" s="41">
        <f>G51+G32</f>
        <v>12773.15</v>
      </c>
      <c r="H52" s="41">
        <f>H51+H32</f>
        <v>46798.91</v>
      </c>
      <c r="I52" s="41">
        <f>I51+I32</f>
        <v>0</v>
      </c>
      <c r="J52" s="41">
        <f>J51+J32</f>
        <v>862173.63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4089844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4089844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98725.28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99025.279999999999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343.71</v>
      </c>
      <c r="G96" s="18"/>
      <c r="H96" s="18"/>
      <c r="I96" s="18"/>
      <c r="J96" s="18">
        <v>210.86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122522.1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3992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17.12</v>
      </c>
      <c r="G102" s="18"/>
      <c r="H102" s="18">
        <v>12989.16</v>
      </c>
      <c r="I102" s="18"/>
      <c r="J102" s="18">
        <v>500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584.19000000000005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45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59900.68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47490.16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32876.31</v>
      </c>
      <c r="G110" s="18"/>
      <c r="H110" s="18"/>
      <c r="I110" s="18"/>
      <c r="J110" s="18">
        <v>735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145249.16999999998</v>
      </c>
      <c r="G111" s="41">
        <f>SUM(G96:G110)</f>
        <v>122522.1</v>
      </c>
      <c r="H111" s="41">
        <f>SUM(H96:H110)</f>
        <v>12989.16</v>
      </c>
      <c r="I111" s="41">
        <f>SUM(I96:I110)</f>
        <v>0</v>
      </c>
      <c r="J111" s="41">
        <f>SUM(J96:J110)</f>
        <v>1445.8600000000001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4334118.45</v>
      </c>
      <c r="G112" s="41">
        <f>G60+G111</f>
        <v>122522.1</v>
      </c>
      <c r="H112" s="41">
        <f>H60+H79+H94+H111</f>
        <v>12989.16</v>
      </c>
      <c r="I112" s="41">
        <f>I60+I111</f>
        <v>0</v>
      </c>
      <c r="J112" s="41">
        <f>J60+J111</f>
        <v>1445.8600000000001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1942139.51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831614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2773753.51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622890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4166.3999999999996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2660.64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627056.4</v>
      </c>
      <c r="G136" s="41">
        <f>SUM(G123:G135)</f>
        <v>2660.64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3400809.9099999997</v>
      </c>
      <c r="G140" s="41">
        <f>G121+SUM(G136:G137)</f>
        <v>2660.64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15085.94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95569.98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73573.13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73583.17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95848.67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55917.43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55917.43</v>
      </c>
      <c r="G162" s="41">
        <f>SUM(G150:G161)</f>
        <v>73583.17</v>
      </c>
      <c r="H162" s="41">
        <f>SUM(H150:H161)</f>
        <v>280077.71999999997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31829.03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15858.64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87746.459999999992</v>
      </c>
      <c r="G169" s="41">
        <f>G147+G162+SUM(G163:G168)</f>
        <v>89441.81</v>
      </c>
      <c r="H169" s="41">
        <f>H147+H162+SUM(H163:H168)</f>
        <v>280077.71999999997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75661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75661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85.52</v>
      </c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85.52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75661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7822760.3399999989</v>
      </c>
      <c r="G193" s="47">
        <f>G112+G140+G169+G192</f>
        <v>214624.55</v>
      </c>
      <c r="H193" s="47">
        <f>H112+H140+H169+H192</f>
        <v>293066.87999999995</v>
      </c>
      <c r="I193" s="47">
        <f>I112+I140+I169+I192</f>
        <v>0</v>
      </c>
      <c r="J193" s="47">
        <f>J112+J140+J192</f>
        <v>77106.86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649259.10000000009</v>
      </c>
      <c r="G197" s="18">
        <v>372102.43</v>
      </c>
      <c r="H197" s="18">
        <v>9611.92</v>
      </c>
      <c r="I197" s="18">
        <v>30564.690000000002</v>
      </c>
      <c r="J197" s="18">
        <v>1744.6499999999999</v>
      </c>
      <c r="K197" s="18">
        <v>2201</v>
      </c>
      <c r="L197" s="19">
        <f>SUM(F197:K197)</f>
        <v>1065483.79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292240.65999999997</v>
      </c>
      <c r="G198" s="18">
        <v>187953.37000000005</v>
      </c>
      <c r="H198" s="18">
        <v>12967.71</v>
      </c>
      <c r="I198" s="18">
        <v>4087.42</v>
      </c>
      <c r="J198" s="18">
        <v>372.89</v>
      </c>
      <c r="K198" s="18"/>
      <c r="L198" s="19">
        <f>SUM(F198:K198)</f>
        <v>497622.05000000005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11347.8</v>
      </c>
      <c r="G200" s="18">
        <v>1849.1100000000001</v>
      </c>
      <c r="H200" s="18">
        <v>2101.8000000000002</v>
      </c>
      <c r="I200" s="18"/>
      <c r="J200" s="18"/>
      <c r="K200" s="18">
        <v>55</v>
      </c>
      <c r="L200" s="19">
        <f>SUM(F200:K200)</f>
        <v>15353.71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127963.18000000001</v>
      </c>
      <c r="G202" s="18">
        <v>68005.3</v>
      </c>
      <c r="H202" s="18">
        <v>163980.59</v>
      </c>
      <c r="I202" s="18">
        <v>4497.53</v>
      </c>
      <c r="J202" s="18">
        <v>918.45</v>
      </c>
      <c r="K202" s="18">
        <v>454</v>
      </c>
      <c r="L202" s="19">
        <f t="shared" ref="L202:L208" si="0">SUM(F202:K202)</f>
        <v>365819.05000000005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47275.12</v>
      </c>
      <c r="G203" s="18">
        <v>26428.39</v>
      </c>
      <c r="H203" s="18">
        <v>9479.36</v>
      </c>
      <c r="I203" s="18">
        <v>4988.6000000000004</v>
      </c>
      <c r="J203" s="18">
        <v>9073.19</v>
      </c>
      <c r="K203" s="18"/>
      <c r="L203" s="19">
        <f t="shared" si="0"/>
        <v>97244.660000000018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5469.9915130095105</v>
      </c>
      <c r="G204" s="18">
        <v>434.05281977352519</v>
      </c>
      <c r="H204" s="18">
        <v>207563.42190759644</v>
      </c>
      <c r="I204" s="18">
        <v>841.41800590601531</v>
      </c>
      <c r="J204" s="18">
        <v>0</v>
      </c>
      <c r="K204" s="18">
        <v>1737.523230636873</v>
      </c>
      <c r="L204" s="19">
        <f t="shared" si="0"/>
        <v>216046.40747692235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98418.110000000015</v>
      </c>
      <c r="G205" s="18">
        <v>49393.29</v>
      </c>
      <c r="H205" s="18">
        <v>5999.25</v>
      </c>
      <c r="I205" s="18">
        <v>2040.09</v>
      </c>
      <c r="J205" s="18"/>
      <c r="K205" s="18">
        <v>3518.41</v>
      </c>
      <c r="L205" s="19">
        <f t="shared" si="0"/>
        <v>159369.15000000002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77772.5</v>
      </c>
      <c r="G207" s="18">
        <v>55921.310000000005</v>
      </c>
      <c r="H207" s="18">
        <v>23228.620000000003</v>
      </c>
      <c r="I207" s="18">
        <v>70301.67</v>
      </c>
      <c r="J207" s="18">
        <v>8093.28</v>
      </c>
      <c r="K207" s="18"/>
      <c r="L207" s="19">
        <f t="shared" si="0"/>
        <v>235317.37999999998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31636.550000000003</v>
      </c>
      <c r="G208" s="18">
        <v>14647.77</v>
      </c>
      <c r="H208" s="18">
        <v>20756.14</v>
      </c>
      <c r="I208" s="18">
        <v>13395.45</v>
      </c>
      <c r="J208" s="18">
        <v>2168.91</v>
      </c>
      <c r="K208" s="18">
        <v>233.7</v>
      </c>
      <c r="L208" s="19">
        <f t="shared" si="0"/>
        <v>82838.52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1341383.0115130097</v>
      </c>
      <c r="G211" s="41">
        <f t="shared" si="1"/>
        <v>776735.02281977376</v>
      </c>
      <c r="H211" s="41">
        <f t="shared" si="1"/>
        <v>455688.81190759642</v>
      </c>
      <c r="I211" s="41">
        <f t="shared" si="1"/>
        <v>130716.86800590601</v>
      </c>
      <c r="J211" s="41">
        <f t="shared" si="1"/>
        <v>22371.37</v>
      </c>
      <c r="K211" s="41">
        <f t="shared" si="1"/>
        <v>8199.6332306368731</v>
      </c>
      <c r="L211" s="41">
        <f t="shared" si="1"/>
        <v>2735094.7174769221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365613.94</v>
      </c>
      <c r="G215" s="18">
        <v>187507.69</v>
      </c>
      <c r="H215" s="18">
        <v>17882.37</v>
      </c>
      <c r="I215" s="18">
        <v>24464.850000000006</v>
      </c>
      <c r="J215" s="18">
        <v>8309.51</v>
      </c>
      <c r="K215" s="18">
        <v>2933</v>
      </c>
      <c r="L215" s="19">
        <f>SUM(F215:K215)</f>
        <v>606711.36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178654.4</v>
      </c>
      <c r="G216" s="18">
        <v>89545.75</v>
      </c>
      <c r="H216" s="18">
        <v>177.42</v>
      </c>
      <c r="I216" s="18">
        <v>4611.07</v>
      </c>
      <c r="J216" s="18">
        <v>400.46</v>
      </c>
      <c r="K216" s="18">
        <v>19.95</v>
      </c>
      <c r="L216" s="19">
        <f>SUM(F216:K216)</f>
        <v>273409.05000000005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20376.419999999998</v>
      </c>
      <c r="G218" s="18">
        <v>3112.94</v>
      </c>
      <c r="H218" s="18">
        <v>5231.8099999999995</v>
      </c>
      <c r="I218" s="18">
        <v>2350.41</v>
      </c>
      <c r="J218" s="18">
        <v>880</v>
      </c>
      <c r="K218" s="18">
        <v>1005</v>
      </c>
      <c r="L218" s="19">
        <f>SUM(F218:K218)</f>
        <v>32956.58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76024.05</v>
      </c>
      <c r="G220" s="18">
        <v>39631.560000000005</v>
      </c>
      <c r="H220" s="18">
        <v>40039.119999999995</v>
      </c>
      <c r="I220" s="18">
        <v>2852.0600000000004</v>
      </c>
      <c r="J220" s="18">
        <v>503.40999999999997</v>
      </c>
      <c r="K220" s="18">
        <v>513</v>
      </c>
      <c r="L220" s="19">
        <f t="shared" ref="L220:L226" si="2">SUM(F220:K220)</f>
        <v>159563.20000000001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23757.809999999998</v>
      </c>
      <c r="G221" s="18">
        <v>11369.289999999999</v>
      </c>
      <c r="H221" s="18">
        <v>5644.64</v>
      </c>
      <c r="I221" s="18">
        <v>4446.57</v>
      </c>
      <c r="J221" s="18">
        <v>3755.3500000000004</v>
      </c>
      <c r="K221" s="18">
        <v>1143</v>
      </c>
      <c r="L221" s="19">
        <f t="shared" si="2"/>
        <v>50116.659999999996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2980.6810519217806</v>
      </c>
      <c r="G222" s="18">
        <v>236.52194200944032</v>
      </c>
      <c r="H222" s="18">
        <v>113104.44582602833</v>
      </c>
      <c r="I222" s="18">
        <v>458.50138907619697</v>
      </c>
      <c r="J222" s="18">
        <v>0</v>
      </c>
      <c r="K222" s="18">
        <v>946.80267026298054</v>
      </c>
      <c r="L222" s="19">
        <f t="shared" si="2"/>
        <v>117726.95287929873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78425.850000000006</v>
      </c>
      <c r="G223" s="18">
        <v>43353.450000000004</v>
      </c>
      <c r="H223" s="18">
        <v>10448.890000000001</v>
      </c>
      <c r="I223" s="18">
        <v>1969.82</v>
      </c>
      <c r="J223" s="18">
        <v>401.96</v>
      </c>
      <c r="K223" s="18">
        <v>3895.09</v>
      </c>
      <c r="L223" s="19">
        <f t="shared" si="2"/>
        <v>138495.06000000003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45264.28</v>
      </c>
      <c r="G225" s="18">
        <v>32138.21</v>
      </c>
      <c r="H225" s="18">
        <v>18398.690000000002</v>
      </c>
      <c r="I225" s="18">
        <v>55996.94</v>
      </c>
      <c r="J225" s="18">
        <v>2418.67</v>
      </c>
      <c r="K225" s="18"/>
      <c r="L225" s="19">
        <f t="shared" si="2"/>
        <v>154216.79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19243.219999999998</v>
      </c>
      <c r="G226" s="18">
        <v>8474.0500000000011</v>
      </c>
      <c r="H226" s="18">
        <v>24510.76</v>
      </c>
      <c r="I226" s="18">
        <v>7748.98</v>
      </c>
      <c r="J226" s="18">
        <v>1136.1300000000001</v>
      </c>
      <c r="K226" s="18">
        <v>131.1</v>
      </c>
      <c r="L226" s="19">
        <f t="shared" si="2"/>
        <v>61244.239999999991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810340.65105192189</v>
      </c>
      <c r="G229" s="41">
        <f>SUM(G215:G228)</f>
        <v>415369.46194200945</v>
      </c>
      <c r="H229" s="41">
        <f>SUM(H215:H228)</f>
        <v>235438.14582602837</v>
      </c>
      <c r="I229" s="41">
        <f>SUM(I215:I228)</f>
        <v>104899.2013890762</v>
      </c>
      <c r="J229" s="41">
        <f>SUM(J215:J228)</f>
        <v>17805.490000000002</v>
      </c>
      <c r="K229" s="41">
        <f t="shared" si="3"/>
        <v>10586.942670262981</v>
      </c>
      <c r="L229" s="41">
        <f t="shared" si="3"/>
        <v>1594439.8928792987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611527.58000000007</v>
      </c>
      <c r="G233" s="18">
        <v>298315.58</v>
      </c>
      <c r="H233" s="18">
        <v>46917.57</v>
      </c>
      <c r="I233" s="18">
        <v>33004.15</v>
      </c>
      <c r="J233" s="18">
        <v>15509.21</v>
      </c>
      <c r="K233" s="18">
        <v>2878</v>
      </c>
      <c r="L233" s="19">
        <f>SUM(F233:K233)</f>
        <v>1008152.0900000001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147167.32</v>
      </c>
      <c r="G234" s="18">
        <v>84386.590000000026</v>
      </c>
      <c r="H234" s="18">
        <v>74486.509999999995</v>
      </c>
      <c r="I234" s="18">
        <v>3839.05</v>
      </c>
      <c r="J234" s="18">
        <v>380.59000000000003</v>
      </c>
      <c r="K234" s="18">
        <v>206.39</v>
      </c>
      <c r="L234" s="19">
        <f>SUM(F234:K234)</f>
        <v>310466.45000000007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60608.26</v>
      </c>
      <c r="I235" s="18"/>
      <c r="J235" s="18"/>
      <c r="K235" s="18"/>
      <c r="L235" s="19">
        <f>SUM(F235:K235)</f>
        <v>60608.26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63468.66</v>
      </c>
      <c r="G236" s="18">
        <v>10063.06</v>
      </c>
      <c r="H236" s="18">
        <v>26112.3</v>
      </c>
      <c r="I236" s="18">
        <v>13402.699999999999</v>
      </c>
      <c r="J236" s="18">
        <v>1570</v>
      </c>
      <c r="K236" s="18">
        <v>7698.49</v>
      </c>
      <c r="L236" s="19">
        <f>SUM(F236:K236)</f>
        <v>122315.21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103626.82</v>
      </c>
      <c r="G238" s="18">
        <v>53993.869999999988</v>
      </c>
      <c r="H238" s="18">
        <v>22628.3</v>
      </c>
      <c r="I238" s="18">
        <v>4653.1400000000003</v>
      </c>
      <c r="J238" s="18">
        <v>1580.87</v>
      </c>
      <c r="K238" s="18">
        <v>240</v>
      </c>
      <c r="L238" s="19">
        <f t="shared" ref="L238:L244" si="4">SUM(F238:K238)</f>
        <v>186723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32518.6</v>
      </c>
      <c r="G239" s="18">
        <v>16766.449999999997</v>
      </c>
      <c r="H239" s="18">
        <v>4622.41</v>
      </c>
      <c r="I239" s="18">
        <v>4722.07</v>
      </c>
      <c r="J239" s="18">
        <v>5695.3</v>
      </c>
      <c r="K239" s="18">
        <v>1806</v>
      </c>
      <c r="L239" s="19">
        <f t="shared" si="4"/>
        <v>66130.829999999987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4474.3274350687097</v>
      </c>
      <c r="G240" s="18">
        <v>355.04523821703441</v>
      </c>
      <c r="H240" s="18">
        <v>169782.11226637525</v>
      </c>
      <c r="I240" s="18">
        <v>688.26060501778784</v>
      </c>
      <c r="J240" s="18">
        <v>0</v>
      </c>
      <c r="K240" s="18">
        <v>1421.2540991001465</v>
      </c>
      <c r="L240" s="19">
        <f t="shared" si="4"/>
        <v>176720.99964377895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119488.39</v>
      </c>
      <c r="G241" s="18">
        <v>65250.38</v>
      </c>
      <c r="H241" s="18">
        <v>16201.85</v>
      </c>
      <c r="I241" s="18">
        <v>2946.19</v>
      </c>
      <c r="J241" s="18">
        <v>602.94000000000005</v>
      </c>
      <c r="K241" s="18">
        <v>5179.6499999999996</v>
      </c>
      <c r="L241" s="19">
        <f t="shared" si="4"/>
        <v>209669.4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69631.820000000007</v>
      </c>
      <c r="G243" s="18">
        <v>49066.810000000005</v>
      </c>
      <c r="H243" s="18">
        <v>27914.34</v>
      </c>
      <c r="I243" s="18">
        <v>83887.48000000001</v>
      </c>
      <c r="J243" s="18">
        <v>4544.43</v>
      </c>
      <c r="K243" s="18"/>
      <c r="L243" s="19">
        <f t="shared" si="4"/>
        <v>235044.88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52175.839999999997</v>
      </c>
      <c r="G244" s="18">
        <v>16974.100000000002</v>
      </c>
      <c r="H244" s="18">
        <v>22204.479999999996</v>
      </c>
      <c r="I244" s="18">
        <v>19707.66</v>
      </c>
      <c r="J244" s="18">
        <v>1767.96</v>
      </c>
      <c r="K244" s="18">
        <v>205.2</v>
      </c>
      <c r="L244" s="19">
        <f t="shared" si="4"/>
        <v>113035.24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1204079.3574350688</v>
      </c>
      <c r="G247" s="41">
        <f t="shared" si="5"/>
        <v>595171.88523821707</v>
      </c>
      <c r="H247" s="41">
        <f t="shared" si="5"/>
        <v>471478.13226637518</v>
      </c>
      <c r="I247" s="41">
        <f t="shared" si="5"/>
        <v>166850.7006050178</v>
      </c>
      <c r="J247" s="41">
        <f t="shared" si="5"/>
        <v>31651.299999999996</v>
      </c>
      <c r="K247" s="41">
        <f t="shared" si="5"/>
        <v>19634.984099100144</v>
      </c>
      <c r="L247" s="41">
        <f t="shared" si="5"/>
        <v>2488866.3596437792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12293.61+3400</f>
        <v>15693.61</v>
      </c>
      <c r="I255" s="18"/>
      <c r="J255" s="18"/>
      <c r="K255" s="18">
        <v>344</v>
      </c>
      <c r="L255" s="19">
        <f t="shared" si="6"/>
        <v>16037.61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15693.61</v>
      </c>
      <c r="I256" s="41">
        <f t="shared" si="7"/>
        <v>0</v>
      </c>
      <c r="J256" s="41">
        <f t="shared" si="7"/>
        <v>0</v>
      </c>
      <c r="K256" s="41">
        <f t="shared" si="7"/>
        <v>344</v>
      </c>
      <c r="L256" s="41">
        <f>SUM(F256:K256)</f>
        <v>16037.61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3355803.0200000005</v>
      </c>
      <c r="G257" s="41">
        <f t="shared" si="8"/>
        <v>1787276.37</v>
      </c>
      <c r="H257" s="41">
        <f t="shared" si="8"/>
        <v>1178298.7000000002</v>
      </c>
      <c r="I257" s="41">
        <f t="shared" si="8"/>
        <v>402466.77</v>
      </c>
      <c r="J257" s="41">
        <f t="shared" si="8"/>
        <v>71828.160000000003</v>
      </c>
      <c r="K257" s="41">
        <f t="shared" si="8"/>
        <v>38765.56</v>
      </c>
      <c r="L257" s="41">
        <f t="shared" si="8"/>
        <v>6834438.580000001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967157.16</v>
      </c>
      <c r="L260" s="19">
        <f>SUM(F260:K260)</f>
        <v>967157.16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14846.63</v>
      </c>
      <c r="L261" s="19">
        <f>SUM(F261:K261)</f>
        <v>14846.63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75661</v>
      </c>
      <c r="L266" s="19">
        <f t="shared" si="9"/>
        <v>75661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1057664.79</v>
      </c>
      <c r="L270" s="41">
        <f t="shared" si="9"/>
        <v>1057664.79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3355803.0200000005</v>
      </c>
      <c r="G271" s="42">
        <f t="shared" si="11"/>
        <v>1787276.37</v>
      </c>
      <c r="H271" s="42">
        <f t="shared" si="11"/>
        <v>1178298.7000000002</v>
      </c>
      <c r="I271" s="42">
        <f t="shared" si="11"/>
        <v>402466.77</v>
      </c>
      <c r="J271" s="42">
        <f t="shared" si="11"/>
        <v>71828.160000000003</v>
      </c>
      <c r="K271" s="42">
        <f t="shared" si="11"/>
        <v>1096430.3500000001</v>
      </c>
      <c r="L271" s="42">
        <f t="shared" si="11"/>
        <v>7892103.370000001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60492.549999999996</v>
      </c>
      <c r="G276" s="18">
        <v>18403.519999999997</v>
      </c>
      <c r="H276" s="18">
        <v>1167.81</v>
      </c>
      <c r="I276" s="18">
        <v>5393.78</v>
      </c>
      <c r="J276" s="18">
        <v>3535.46</v>
      </c>
      <c r="K276" s="18">
        <v>300</v>
      </c>
      <c r="L276" s="19">
        <f>SUM(F276:K276)</f>
        <v>89293.119999999995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28954.36</v>
      </c>
      <c r="G277" s="18">
        <v>95.61</v>
      </c>
      <c r="H277" s="18"/>
      <c r="I277" s="18">
        <v>460.99</v>
      </c>
      <c r="J277" s="18">
        <v>1797</v>
      </c>
      <c r="K277" s="18"/>
      <c r="L277" s="19">
        <f>SUM(F277:K277)</f>
        <v>31307.960000000003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500</v>
      </c>
      <c r="G281" s="18">
        <v>38.26</v>
      </c>
      <c r="H281" s="18">
        <v>4852.0200000000004</v>
      </c>
      <c r="I281" s="18"/>
      <c r="J281" s="18"/>
      <c r="K281" s="18"/>
      <c r="L281" s="19">
        <f t="shared" ref="L281:L287" si="12">SUM(F281:K281)</f>
        <v>5390.2800000000007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11366.630000000001</v>
      </c>
      <c r="G282" s="18">
        <v>2162.52</v>
      </c>
      <c r="H282" s="18">
        <v>1397.46</v>
      </c>
      <c r="I282" s="18">
        <v>4387.7</v>
      </c>
      <c r="J282" s="18"/>
      <c r="K282" s="18">
        <v>1842</v>
      </c>
      <c r="L282" s="19">
        <f t="shared" si="12"/>
        <v>21156.31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846.64</v>
      </c>
      <c r="J286" s="18"/>
      <c r="K286" s="18"/>
      <c r="L286" s="19">
        <f t="shared" si="12"/>
        <v>846.64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101313.54000000001</v>
      </c>
      <c r="G290" s="42">
        <f t="shared" si="13"/>
        <v>20699.909999999996</v>
      </c>
      <c r="H290" s="42">
        <f t="shared" si="13"/>
        <v>7417.29</v>
      </c>
      <c r="I290" s="42">
        <f t="shared" si="13"/>
        <v>11089.109999999999</v>
      </c>
      <c r="J290" s="42">
        <f t="shared" si="13"/>
        <v>5332.46</v>
      </c>
      <c r="K290" s="42">
        <f t="shared" si="13"/>
        <v>2142</v>
      </c>
      <c r="L290" s="41">
        <f t="shared" si="13"/>
        <v>147994.31000000003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>
        <v>6010.48</v>
      </c>
      <c r="K295" s="18">
        <v>300</v>
      </c>
      <c r="L295" s="19">
        <f>SUM(F295:K295)</f>
        <v>6310.48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27705.47</v>
      </c>
      <c r="G296" s="18"/>
      <c r="H296" s="18"/>
      <c r="I296" s="18"/>
      <c r="J296" s="18"/>
      <c r="K296" s="18"/>
      <c r="L296" s="19">
        <f>SUM(F296:K296)</f>
        <v>27705.47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>
        <v>3000</v>
      </c>
      <c r="L298" s="19">
        <f>SUM(F298:K298)</f>
        <v>3000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653</v>
      </c>
      <c r="I300" s="18"/>
      <c r="J300" s="18"/>
      <c r="K300" s="18"/>
      <c r="L300" s="19">
        <f t="shared" ref="L300:L306" si="14">SUM(F300:K300)</f>
        <v>653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4783.59</v>
      </c>
      <c r="G301" s="18">
        <v>531.24</v>
      </c>
      <c r="H301" s="18">
        <v>1830.63</v>
      </c>
      <c r="I301" s="18">
        <v>363.55</v>
      </c>
      <c r="J301" s="18">
        <v>12</v>
      </c>
      <c r="K301" s="18">
        <v>1410</v>
      </c>
      <c r="L301" s="19">
        <f t="shared" si="14"/>
        <v>8931.01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1400</v>
      </c>
      <c r="K305" s="18"/>
      <c r="L305" s="19">
        <f t="shared" si="14"/>
        <v>1400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32489.06</v>
      </c>
      <c r="G309" s="42">
        <f t="shared" si="15"/>
        <v>531.24</v>
      </c>
      <c r="H309" s="42">
        <f t="shared" si="15"/>
        <v>2483.63</v>
      </c>
      <c r="I309" s="42">
        <f t="shared" si="15"/>
        <v>363.55</v>
      </c>
      <c r="J309" s="42">
        <f t="shared" si="15"/>
        <v>7422.48</v>
      </c>
      <c r="K309" s="42">
        <f t="shared" si="15"/>
        <v>4710</v>
      </c>
      <c r="L309" s="41">
        <f t="shared" si="15"/>
        <v>47999.96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27705.32</v>
      </c>
      <c r="G315" s="18"/>
      <c r="H315" s="18"/>
      <c r="I315" s="18"/>
      <c r="J315" s="18"/>
      <c r="K315" s="18"/>
      <c r="L315" s="19">
        <f>SUM(F315:K315)</f>
        <v>27705.32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>
        <v>2996.47</v>
      </c>
      <c r="I317" s="18"/>
      <c r="J317" s="18"/>
      <c r="K317" s="18">
        <v>645</v>
      </c>
      <c r="L317" s="19">
        <f>SUM(F317:K317)</f>
        <v>3641.47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1400</v>
      </c>
      <c r="G319" s="18">
        <v>107.11</v>
      </c>
      <c r="H319" s="18"/>
      <c r="I319" s="18"/>
      <c r="J319" s="18"/>
      <c r="K319" s="18"/>
      <c r="L319" s="19">
        <f t="shared" ref="L319:L325" si="16">SUM(F319:K319)</f>
        <v>1507.11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1650</v>
      </c>
      <c r="G320" s="18">
        <v>124.97999999999999</v>
      </c>
      <c r="H320" s="18"/>
      <c r="I320" s="18"/>
      <c r="J320" s="18"/>
      <c r="K320" s="18">
        <v>738</v>
      </c>
      <c r="L320" s="19">
        <f t="shared" si="16"/>
        <v>2512.98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2100</v>
      </c>
      <c r="K324" s="18"/>
      <c r="L324" s="19">
        <f t="shared" si="16"/>
        <v>2100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30755.32</v>
      </c>
      <c r="G328" s="42">
        <f t="shared" si="17"/>
        <v>232.08999999999997</v>
      </c>
      <c r="H328" s="42">
        <f t="shared" si="17"/>
        <v>2996.47</v>
      </c>
      <c r="I328" s="42">
        <f t="shared" si="17"/>
        <v>0</v>
      </c>
      <c r="J328" s="42">
        <f t="shared" si="17"/>
        <v>2100</v>
      </c>
      <c r="K328" s="42">
        <f t="shared" si="17"/>
        <v>1383</v>
      </c>
      <c r="L328" s="41">
        <f t="shared" si="17"/>
        <v>37466.880000000005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164557.92000000001</v>
      </c>
      <c r="G338" s="41">
        <f t="shared" si="20"/>
        <v>21463.239999999998</v>
      </c>
      <c r="H338" s="41">
        <f t="shared" si="20"/>
        <v>12897.39</v>
      </c>
      <c r="I338" s="41">
        <f t="shared" si="20"/>
        <v>11452.659999999998</v>
      </c>
      <c r="J338" s="41">
        <f t="shared" si="20"/>
        <v>14854.939999999999</v>
      </c>
      <c r="K338" s="41">
        <f t="shared" si="20"/>
        <v>8235</v>
      </c>
      <c r="L338" s="41">
        <f t="shared" si="20"/>
        <v>233461.15000000002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59605.729999999996</v>
      </c>
      <c r="L350" s="19">
        <f t="shared" si="21"/>
        <v>59605.729999999996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59605.729999999996</v>
      </c>
      <c r="L351" s="41">
        <f>SUM(L341:L350)</f>
        <v>59605.729999999996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164557.92000000001</v>
      </c>
      <c r="G352" s="41">
        <f>G338</f>
        <v>21463.239999999998</v>
      </c>
      <c r="H352" s="41">
        <f>H338</f>
        <v>12897.39</v>
      </c>
      <c r="I352" s="41">
        <f>I338</f>
        <v>11452.659999999998</v>
      </c>
      <c r="J352" s="41">
        <f>J338</f>
        <v>14854.939999999999</v>
      </c>
      <c r="K352" s="47">
        <f>K338+K351</f>
        <v>67840.73</v>
      </c>
      <c r="L352" s="41">
        <f>L338+L351</f>
        <v>293066.88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83014.37</v>
      </c>
      <c r="I358" s="18">
        <v>6711.54</v>
      </c>
      <c r="J358" s="18"/>
      <c r="K358" s="18"/>
      <c r="L358" s="13">
        <f>SUM(F358:K358)</f>
        <v>89725.909999999989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45235.78</v>
      </c>
      <c r="I359" s="18">
        <v>3657.22</v>
      </c>
      <c r="J359" s="18"/>
      <c r="K359" s="18"/>
      <c r="L359" s="19">
        <f>SUM(F359:K359)</f>
        <v>48893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67903.850000000006</v>
      </c>
      <c r="I360" s="18">
        <v>5489.88</v>
      </c>
      <c r="J360" s="18"/>
      <c r="K360" s="18"/>
      <c r="L360" s="19">
        <f>SUM(F360:K360)</f>
        <v>73393.73000000001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196154</v>
      </c>
      <c r="I362" s="47">
        <f t="shared" si="22"/>
        <v>15858.64</v>
      </c>
      <c r="J362" s="47">
        <f t="shared" si="22"/>
        <v>0</v>
      </c>
      <c r="K362" s="47">
        <f t="shared" si="22"/>
        <v>0</v>
      </c>
      <c r="L362" s="47">
        <f t="shared" si="22"/>
        <v>212012.63999999998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6711.54</v>
      </c>
      <c r="G367" s="18">
        <v>3657.22</v>
      </c>
      <c r="H367" s="18">
        <v>5489.88</v>
      </c>
      <c r="I367" s="56">
        <f>SUM(F367:H367)</f>
        <v>15858.64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6711.54</v>
      </c>
      <c r="G369" s="47">
        <f>SUM(G367:G368)</f>
        <v>3657.22</v>
      </c>
      <c r="H369" s="47">
        <f>SUM(H367:H368)</f>
        <v>5489.88</v>
      </c>
      <c r="I369" s="47">
        <f>SUM(I367:I368)</f>
        <v>15858.64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30661</v>
      </c>
      <c r="H388" s="18">
        <v>121.9</v>
      </c>
      <c r="I388" s="18"/>
      <c r="J388" s="24" t="s">
        <v>289</v>
      </c>
      <c r="K388" s="24" t="s">
        <v>289</v>
      </c>
      <c r="L388" s="56">
        <f t="shared" si="25"/>
        <v>30782.9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30000</v>
      </c>
      <c r="H390" s="18">
        <v>22.97</v>
      </c>
      <c r="I390" s="18"/>
      <c r="J390" s="24" t="s">
        <v>289</v>
      </c>
      <c r="K390" s="24" t="s">
        <v>289</v>
      </c>
      <c r="L390" s="56">
        <f t="shared" si="25"/>
        <v>30022.97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60661</v>
      </c>
      <c r="H393" s="139">
        <f>SUM(H387:H392)</f>
        <v>144.87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60805.87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31.57</v>
      </c>
      <c r="I398" s="18"/>
      <c r="J398" s="24" t="s">
        <v>289</v>
      </c>
      <c r="K398" s="24" t="s">
        <v>289</v>
      </c>
      <c r="L398" s="56">
        <f t="shared" si="26"/>
        <v>10031.57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</v>
      </c>
      <c r="H399" s="18">
        <v>12.38</v>
      </c>
      <c r="I399" s="18"/>
      <c r="J399" s="24" t="s">
        <v>289</v>
      </c>
      <c r="K399" s="24" t="s">
        <v>289</v>
      </c>
      <c r="L399" s="56">
        <f t="shared" si="26"/>
        <v>5012.38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22.04</v>
      </c>
      <c r="I400" s="18">
        <f>500+735</f>
        <v>1235</v>
      </c>
      <c r="J400" s="24" t="s">
        <v>289</v>
      </c>
      <c r="K400" s="24" t="s">
        <v>289</v>
      </c>
      <c r="L400" s="56">
        <f t="shared" si="26"/>
        <v>1257.04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65.990000000000009</v>
      </c>
      <c r="I401" s="47">
        <f>SUM(I395:I400)</f>
        <v>1235</v>
      </c>
      <c r="J401" s="45" t="s">
        <v>289</v>
      </c>
      <c r="K401" s="45" t="s">
        <v>289</v>
      </c>
      <c r="L401" s="47">
        <f>SUM(L395:L400)</f>
        <v>16300.990000000002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75661</v>
      </c>
      <c r="H408" s="47">
        <f>H393+H401+H407</f>
        <v>210.86</v>
      </c>
      <c r="I408" s="47">
        <f>I393+I401+I407</f>
        <v>1235</v>
      </c>
      <c r="J408" s="24" t="s">
        <v>289</v>
      </c>
      <c r="K408" s="24" t="s">
        <v>289</v>
      </c>
      <c r="L408" s="47">
        <f>L393+L401+L407</f>
        <v>77106.86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11148.26</v>
      </c>
      <c r="L425" s="56">
        <f t="shared" si="29"/>
        <v>11148.26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1340</v>
      </c>
      <c r="L426" s="56">
        <f t="shared" si="29"/>
        <v>1340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12488.26</v>
      </c>
      <c r="L427" s="47">
        <f t="shared" si="30"/>
        <v>12488.26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12488.26</v>
      </c>
      <c r="L434" s="47">
        <f t="shared" si="32"/>
        <v>12488.26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589499.4</v>
      </c>
      <c r="G442" s="18">
        <f>271939.23+735</f>
        <v>272674.23</v>
      </c>
      <c r="H442" s="18"/>
      <c r="I442" s="56">
        <f t="shared" si="33"/>
        <v>862173.63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589499.4</v>
      </c>
      <c r="G446" s="13">
        <f>SUM(G439:G445)</f>
        <v>272674.23</v>
      </c>
      <c r="H446" s="13">
        <f>SUM(H439:H445)</f>
        <v>0</v>
      </c>
      <c r="I446" s="13">
        <f>SUM(I439:I445)</f>
        <v>862173.63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28096.25</v>
      </c>
      <c r="H457" s="18"/>
      <c r="I457" s="56">
        <f t="shared" si="34"/>
        <v>28096.25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v>103.4</v>
      </c>
      <c r="H458" s="18"/>
      <c r="I458" s="56">
        <f t="shared" si="34"/>
        <v>103.4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589499.4</v>
      </c>
      <c r="G459" s="18">
        <f>243739.58+735</f>
        <v>244474.58</v>
      </c>
      <c r="H459" s="18"/>
      <c r="I459" s="56">
        <f t="shared" si="34"/>
        <v>833973.98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589499.4</v>
      </c>
      <c r="G460" s="83">
        <f>SUM(G454:G459)</f>
        <v>272674.23</v>
      </c>
      <c r="H460" s="83">
        <f>SUM(H454:H459)</f>
        <v>0</v>
      </c>
      <c r="I460" s="83">
        <f>SUM(I454:I459)</f>
        <v>862173.63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589499.4</v>
      </c>
      <c r="G461" s="42">
        <f>G452+G460</f>
        <v>272674.23</v>
      </c>
      <c r="H461" s="42">
        <f>H452+H460</f>
        <v>0</v>
      </c>
      <c r="I461" s="42">
        <f>I452+I460</f>
        <v>862173.63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391202.98</v>
      </c>
      <c r="G465" s="18">
        <v>8173.31</v>
      </c>
      <c r="H465" s="18">
        <v>0</v>
      </c>
      <c r="I465" s="18"/>
      <c r="J465" s="18">
        <v>797555.03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7822760.3399999999</v>
      </c>
      <c r="G468" s="18">
        <v>214624.55</v>
      </c>
      <c r="H468" s="18">
        <v>293066.88</v>
      </c>
      <c r="I468" s="18"/>
      <c r="J468" s="18">
        <f>76371.86+735</f>
        <v>77106.86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7822760.3399999999</v>
      </c>
      <c r="G470" s="53">
        <f>SUM(G468:G469)</f>
        <v>214624.55</v>
      </c>
      <c r="H470" s="53">
        <f>SUM(H468:H469)</f>
        <v>293066.88</v>
      </c>
      <c r="I470" s="53">
        <f>SUM(I468:I469)</f>
        <v>0</v>
      </c>
      <c r="J470" s="53">
        <f>SUM(J468:J469)</f>
        <v>77106.86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7892103.3700000001</v>
      </c>
      <c r="G472" s="18">
        <v>212012.64</v>
      </c>
      <c r="H472" s="18">
        <v>293066.88</v>
      </c>
      <c r="I472" s="18"/>
      <c r="J472" s="18">
        <v>12488.26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7892103.3700000001</v>
      </c>
      <c r="G474" s="53">
        <f>SUM(G472:G473)</f>
        <v>212012.64</v>
      </c>
      <c r="H474" s="53">
        <f>SUM(H472:H473)</f>
        <v>293066.88</v>
      </c>
      <c r="I474" s="53">
        <f>SUM(I472:I473)</f>
        <v>0</v>
      </c>
      <c r="J474" s="53">
        <f>SUM(J472:J473)</f>
        <v>12488.26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321859.95000000019</v>
      </c>
      <c r="G476" s="53">
        <f>(G465+G470)- G474</f>
        <v>10785.219999999972</v>
      </c>
      <c r="H476" s="53">
        <f>(H465+H470)- H474</f>
        <v>0</v>
      </c>
      <c r="I476" s="53">
        <f>(I465+I470)- I474</f>
        <v>0</v>
      </c>
      <c r="J476" s="53">
        <f>(J465+J470)- J474</f>
        <v>862173.63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5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6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6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4">
        <v>5385000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4">
        <v>3.14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967157.16</v>
      </c>
      <c r="G495" s="18"/>
      <c r="H495" s="18"/>
      <c r="I495" s="18"/>
      <c r="J495" s="18"/>
      <c r="K495" s="53">
        <f>SUM(F495:J495)</f>
        <v>967157.16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967157.16</v>
      </c>
      <c r="G497" s="18"/>
      <c r="H497" s="18"/>
      <c r="I497" s="18"/>
      <c r="J497" s="18"/>
      <c r="K497" s="53">
        <f t="shared" si="35"/>
        <v>967157.16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102853.18</v>
      </c>
      <c r="G507" s="144">
        <v>2420.19</v>
      </c>
      <c r="H507" s="144"/>
      <c r="I507" s="144">
        <f>F507+G507</f>
        <v>105273.37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277">
        <v>764750</v>
      </c>
      <c r="G511" s="24" t="s">
        <v>289</v>
      </c>
      <c r="H511" s="18">
        <v>764750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277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277">
        <v>8648009</v>
      </c>
      <c r="G513" s="24" t="s">
        <v>289</v>
      </c>
      <c r="H513" s="18">
        <v>8531829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277">
        <v>431774</v>
      </c>
      <c r="G514" s="24" t="s">
        <v>289</v>
      </c>
      <c r="H514" s="18">
        <v>384107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277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9844533</v>
      </c>
      <c r="G517" s="42">
        <f>SUM(G511:G516)</f>
        <v>0</v>
      </c>
      <c r="H517" s="42">
        <f>SUM(H511:H516)</f>
        <v>9680686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330527.28999999998</v>
      </c>
      <c r="G521" s="18">
        <v>189484.48</v>
      </c>
      <c r="H521" s="18">
        <v>15069.51</v>
      </c>
      <c r="I521" s="18">
        <v>4548.41</v>
      </c>
      <c r="J521" s="18">
        <v>2169.89</v>
      </c>
      <c r="K521" s="18">
        <v>55</v>
      </c>
      <c r="L521" s="88">
        <f>SUM(F521:K521)</f>
        <v>541854.58000000007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211502.95</v>
      </c>
      <c r="G522" s="18">
        <v>90269.759999999995</v>
      </c>
      <c r="H522" s="18">
        <v>2070.02</v>
      </c>
      <c r="I522" s="18">
        <v>4611.07</v>
      </c>
      <c r="J522" s="18">
        <v>400.46</v>
      </c>
      <c r="K522" s="18">
        <v>19.95</v>
      </c>
      <c r="L522" s="88">
        <f>SUM(F522:K522)</f>
        <v>308874.21000000008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178726.98</v>
      </c>
      <c r="G523" s="18">
        <v>85058.23</v>
      </c>
      <c r="H523" s="18">
        <v>81622.19</v>
      </c>
      <c r="I523" s="18">
        <v>3839.05</v>
      </c>
      <c r="J523" s="18">
        <v>380.59</v>
      </c>
      <c r="K523" s="18">
        <v>206.39</v>
      </c>
      <c r="L523" s="88">
        <f>SUM(F523:K523)</f>
        <v>349833.43000000005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720757.22</v>
      </c>
      <c r="G524" s="108">
        <f t="shared" ref="G524:L524" si="36">SUM(G521:G523)</f>
        <v>364812.47</v>
      </c>
      <c r="H524" s="108">
        <f t="shared" si="36"/>
        <v>98761.72</v>
      </c>
      <c r="I524" s="108">
        <f t="shared" si="36"/>
        <v>12998.529999999999</v>
      </c>
      <c r="J524" s="108">
        <f t="shared" si="36"/>
        <v>2950.94</v>
      </c>
      <c r="K524" s="108">
        <f t="shared" si="36"/>
        <v>281.33999999999997</v>
      </c>
      <c r="L524" s="89">
        <f t="shared" si="36"/>
        <v>1200562.2200000002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58241.16</v>
      </c>
      <c r="G526" s="18">
        <v>28873.61</v>
      </c>
      <c r="H526" s="18">
        <v>170514.09</v>
      </c>
      <c r="I526" s="18">
        <v>1156.94</v>
      </c>
      <c r="J526" s="18">
        <v>152.44999999999999</v>
      </c>
      <c r="K526" s="18">
        <v>285</v>
      </c>
      <c r="L526" s="88">
        <f>SUM(F526:K526)</f>
        <v>259223.25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11784.39</v>
      </c>
      <c r="G527" s="18">
        <v>4923.4399999999996</v>
      </c>
      <c r="H527" s="18">
        <v>42217.93</v>
      </c>
      <c r="I527" s="18">
        <v>758.55</v>
      </c>
      <c r="J527" s="18">
        <v>766</v>
      </c>
      <c r="K527" s="18"/>
      <c r="L527" s="88">
        <f>SUM(F527:K527)</f>
        <v>60450.31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7276.79</v>
      </c>
      <c r="G528" s="18">
        <v>1909.72</v>
      </c>
      <c r="H528" s="18">
        <v>18798.349999999999</v>
      </c>
      <c r="I528" s="18">
        <v>395</v>
      </c>
      <c r="J528" s="18">
        <v>824.39</v>
      </c>
      <c r="K528" s="18"/>
      <c r="L528" s="88">
        <f>SUM(F528:K528)</f>
        <v>29204.25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77302.34</v>
      </c>
      <c r="G529" s="89">
        <f t="shared" ref="G529:L529" si="37">SUM(G526:G528)</f>
        <v>35706.770000000004</v>
      </c>
      <c r="H529" s="89">
        <f t="shared" si="37"/>
        <v>231530.37</v>
      </c>
      <c r="I529" s="89">
        <f t="shared" si="37"/>
        <v>2310.4899999999998</v>
      </c>
      <c r="J529" s="89">
        <f t="shared" si="37"/>
        <v>1742.8400000000001</v>
      </c>
      <c r="K529" s="89">
        <f t="shared" si="37"/>
        <v>285</v>
      </c>
      <c r="L529" s="89">
        <f t="shared" si="37"/>
        <v>348877.81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41714.120000000003</v>
      </c>
      <c r="I531" s="18"/>
      <c r="J531" s="18"/>
      <c r="K531" s="18"/>
      <c r="L531" s="88">
        <f>SUM(F531:K531)</f>
        <v>41714.120000000003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26647.69</v>
      </c>
      <c r="I532" s="18"/>
      <c r="J532" s="18"/>
      <c r="K532" s="18"/>
      <c r="L532" s="88">
        <f>SUM(F532:K532)</f>
        <v>26647.69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29306.47</v>
      </c>
      <c r="I533" s="18"/>
      <c r="J533" s="18"/>
      <c r="K533" s="18"/>
      <c r="L533" s="88">
        <f>SUM(F533:K533)</f>
        <v>29306.47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97668.28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97668.28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4038.54</v>
      </c>
      <c r="G541" s="18">
        <v>640.33000000000004</v>
      </c>
      <c r="H541" s="18"/>
      <c r="I541" s="18">
        <v>1977.54</v>
      </c>
      <c r="J541" s="18"/>
      <c r="K541" s="18"/>
      <c r="L541" s="88">
        <f>SUM(F541:K541)</f>
        <v>6656.41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13012.5</v>
      </c>
      <c r="I542" s="18"/>
      <c r="J542" s="18"/>
      <c r="K542" s="18"/>
      <c r="L542" s="88">
        <f>SUM(F542:K542)</f>
        <v>13012.5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3827.87</v>
      </c>
      <c r="G543" s="18">
        <v>660.01</v>
      </c>
      <c r="H543" s="18">
        <v>4102.1000000000004</v>
      </c>
      <c r="I543" s="18">
        <v>1851.2</v>
      </c>
      <c r="J543" s="18"/>
      <c r="K543" s="18"/>
      <c r="L543" s="88">
        <f>SUM(F543:K543)</f>
        <v>10441.18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7866.41</v>
      </c>
      <c r="G544" s="193">
        <f t="shared" ref="G544:L544" si="40">SUM(G541:G543)</f>
        <v>1300.3400000000001</v>
      </c>
      <c r="H544" s="193">
        <f t="shared" si="40"/>
        <v>17114.599999999999</v>
      </c>
      <c r="I544" s="193">
        <f t="shared" si="40"/>
        <v>3828.74</v>
      </c>
      <c r="J544" s="193">
        <f t="shared" si="40"/>
        <v>0</v>
      </c>
      <c r="K544" s="193">
        <f t="shared" si="40"/>
        <v>0</v>
      </c>
      <c r="L544" s="193">
        <f t="shared" si="40"/>
        <v>30110.09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805925.97</v>
      </c>
      <c r="G545" s="89">
        <f t="shared" ref="G545:L545" si="41">G524+G529+G534+G539+G544</f>
        <v>401819.58</v>
      </c>
      <c r="H545" s="89">
        <f t="shared" si="41"/>
        <v>445074.97</v>
      </c>
      <c r="I545" s="89">
        <f t="shared" si="41"/>
        <v>19137.759999999998</v>
      </c>
      <c r="J545" s="89">
        <f t="shared" si="41"/>
        <v>4693.7800000000007</v>
      </c>
      <c r="K545" s="89">
        <f t="shared" si="41"/>
        <v>566.33999999999992</v>
      </c>
      <c r="L545" s="89">
        <f t="shared" si="41"/>
        <v>1677218.4000000004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541854.58000000007</v>
      </c>
      <c r="G549" s="87">
        <f>L526</f>
        <v>259223.25</v>
      </c>
      <c r="H549" s="87">
        <f>L531</f>
        <v>41714.120000000003</v>
      </c>
      <c r="I549" s="87">
        <f>L536</f>
        <v>0</v>
      </c>
      <c r="J549" s="87">
        <f>L541</f>
        <v>6656.41</v>
      </c>
      <c r="K549" s="87">
        <f>SUM(F549:J549)</f>
        <v>849448.3600000001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308874.21000000008</v>
      </c>
      <c r="G550" s="87">
        <f>L527</f>
        <v>60450.31</v>
      </c>
      <c r="H550" s="87">
        <f>L532</f>
        <v>26647.69</v>
      </c>
      <c r="I550" s="87">
        <f>L537</f>
        <v>0</v>
      </c>
      <c r="J550" s="87">
        <f>L542</f>
        <v>13012.5</v>
      </c>
      <c r="K550" s="87">
        <f>SUM(F550:J550)</f>
        <v>408984.71000000008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349833.43000000005</v>
      </c>
      <c r="G551" s="87">
        <f>L528</f>
        <v>29204.25</v>
      </c>
      <c r="H551" s="87">
        <f>L533</f>
        <v>29306.47</v>
      </c>
      <c r="I551" s="87">
        <f>L538</f>
        <v>0</v>
      </c>
      <c r="J551" s="87">
        <f>L543</f>
        <v>10441.18</v>
      </c>
      <c r="K551" s="87">
        <f>SUM(F551:J551)</f>
        <v>418785.33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1200562.2200000002</v>
      </c>
      <c r="G552" s="89">
        <f t="shared" si="42"/>
        <v>348877.81</v>
      </c>
      <c r="H552" s="89">
        <f t="shared" si="42"/>
        <v>97668.28</v>
      </c>
      <c r="I552" s="89">
        <f t="shared" si="42"/>
        <v>0</v>
      </c>
      <c r="J552" s="89">
        <f t="shared" si="42"/>
        <v>30110.09</v>
      </c>
      <c r="K552" s="89">
        <f t="shared" si="42"/>
        <v>1677218.4000000004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14054.74</v>
      </c>
      <c r="G563" s="18">
        <v>1491.37</v>
      </c>
      <c r="H563" s="18"/>
      <c r="I563" s="18">
        <v>95.98</v>
      </c>
      <c r="J563" s="18">
        <v>139</v>
      </c>
      <c r="K563" s="18"/>
      <c r="L563" s="88">
        <f>SUM(F563:K563)</f>
        <v>15781.09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14054.93</v>
      </c>
      <c r="G564" s="18">
        <v>1609.88</v>
      </c>
      <c r="H564" s="18"/>
      <c r="I564" s="18">
        <v>56.02</v>
      </c>
      <c r="J564" s="18">
        <v>145.59</v>
      </c>
      <c r="K564" s="18"/>
      <c r="L564" s="88">
        <f>SUM(F564:K564)</f>
        <v>15866.420000000002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28109.67</v>
      </c>
      <c r="G565" s="89">
        <f t="shared" si="44"/>
        <v>3101.25</v>
      </c>
      <c r="H565" s="89">
        <f t="shared" si="44"/>
        <v>0</v>
      </c>
      <c r="I565" s="89">
        <f t="shared" si="44"/>
        <v>152</v>
      </c>
      <c r="J565" s="89">
        <f t="shared" si="44"/>
        <v>284.59000000000003</v>
      </c>
      <c r="K565" s="89">
        <f t="shared" si="44"/>
        <v>0</v>
      </c>
      <c r="L565" s="89">
        <f t="shared" si="44"/>
        <v>31647.510000000002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28109.67</v>
      </c>
      <c r="G571" s="89">
        <f t="shared" ref="G571:L571" si="46">G560+G565+G570</f>
        <v>3101.25</v>
      </c>
      <c r="H571" s="89">
        <f t="shared" si="46"/>
        <v>0</v>
      </c>
      <c r="I571" s="89">
        <f t="shared" si="46"/>
        <v>152</v>
      </c>
      <c r="J571" s="89">
        <f t="shared" si="46"/>
        <v>284.59000000000003</v>
      </c>
      <c r="K571" s="89">
        <f t="shared" si="46"/>
        <v>0</v>
      </c>
      <c r="L571" s="89">
        <f t="shared" si="46"/>
        <v>31647.510000000002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6211.68</v>
      </c>
      <c r="G578" s="18"/>
      <c r="H578" s="18">
        <v>8065.5</v>
      </c>
      <c r="I578" s="87">
        <f t="shared" si="47"/>
        <v>14277.18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7925</v>
      </c>
      <c r="G582" s="18"/>
      <c r="H582" s="18">
        <f>1475+2724</f>
        <v>4199</v>
      </c>
      <c r="I582" s="87">
        <f t="shared" si="47"/>
        <v>12124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f>15019.05+7135.68</f>
        <v>22154.73</v>
      </c>
      <c r="I583" s="87">
        <f t="shared" si="47"/>
        <v>22154.73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60608.26</v>
      </c>
      <c r="I584" s="87">
        <f t="shared" si="47"/>
        <v>60608.26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73386.759999999995</v>
      </c>
      <c r="I591" s="18">
        <v>41183.78</v>
      </c>
      <c r="J591" s="18">
        <v>63852.14</v>
      </c>
      <c r="K591" s="104">
        <f t="shared" ref="K591:K597" si="48">SUM(H591:J591)</f>
        <v>178422.68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6656.41</v>
      </c>
      <c r="I592" s="18">
        <v>13012.5</v>
      </c>
      <c r="J592" s="18">
        <v>10441.18</v>
      </c>
      <c r="K592" s="104">
        <f t="shared" si="48"/>
        <v>30110.09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18421.52</v>
      </c>
      <c r="K593" s="104">
        <f t="shared" si="48"/>
        <v>18421.52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2817.88</v>
      </c>
      <c r="J594" s="18">
        <v>12954.54</v>
      </c>
      <c r="K594" s="104">
        <f t="shared" si="48"/>
        <v>15772.420000000002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2795.35</v>
      </c>
      <c r="I595" s="18">
        <v>4230.08</v>
      </c>
      <c r="J595" s="18">
        <v>7365.86</v>
      </c>
      <c r="K595" s="104">
        <f t="shared" si="48"/>
        <v>14391.29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82838.52</v>
      </c>
      <c r="I598" s="108">
        <f>SUM(I591:I597)</f>
        <v>61244.24</v>
      </c>
      <c r="J598" s="108">
        <f>SUM(J591:J597)</f>
        <v>113035.24</v>
      </c>
      <c r="K598" s="108">
        <f>SUM(K591:K597)</f>
        <v>257118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27703.83</v>
      </c>
      <c r="I604" s="18">
        <v>25227.97</v>
      </c>
      <c r="J604" s="18">
        <v>33751.300000000003</v>
      </c>
      <c r="K604" s="104">
        <f>SUM(H604:J604)</f>
        <v>86683.1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27703.83</v>
      </c>
      <c r="I605" s="108">
        <f>SUM(I602:I604)</f>
        <v>25227.97</v>
      </c>
      <c r="J605" s="108">
        <f>SUM(J602:J604)</f>
        <v>33751.300000000003</v>
      </c>
      <c r="K605" s="108">
        <f>SUM(K602:K604)</f>
        <v>86683.1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10845.03</v>
      </c>
      <c r="G611" s="18">
        <v>1738.38</v>
      </c>
      <c r="H611" s="18">
        <v>2101.8000000000002</v>
      </c>
      <c r="I611" s="18"/>
      <c r="J611" s="18"/>
      <c r="K611" s="18">
        <v>55</v>
      </c>
      <c r="L611" s="88">
        <f>SUM(F611:K611)</f>
        <v>14740.21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4724.62</v>
      </c>
      <c r="G612" s="18">
        <v>727.03</v>
      </c>
      <c r="H612" s="18">
        <v>3698.85</v>
      </c>
      <c r="I612" s="18"/>
      <c r="J612" s="18"/>
      <c r="K612" s="18"/>
      <c r="L612" s="88">
        <f>SUM(F612:K612)</f>
        <v>9150.5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5251.54</v>
      </c>
      <c r="G613" s="18">
        <v>978.11</v>
      </c>
      <c r="H613" s="18"/>
      <c r="I613" s="18"/>
      <c r="J613" s="18"/>
      <c r="K613" s="18"/>
      <c r="L613" s="88">
        <f>SUM(F613:K613)</f>
        <v>6229.65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20821.190000000002</v>
      </c>
      <c r="G614" s="108">
        <f t="shared" si="49"/>
        <v>3443.52</v>
      </c>
      <c r="H614" s="108">
        <f t="shared" si="49"/>
        <v>5800.65</v>
      </c>
      <c r="I614" s="108">
        <f t="shared" si="49"/>
        <v>0</v>
      </c>
      <c r="J614" s="108">
        <f t="shared" si="49"/>
        <v>0</v>
      </c>
      <c r="K614" s="108">
        <f t="shared" si="49"/>
        <v>55</v>
      </c>
      <c r="L614" s="89">
        <f t="shared" si="49"/>
        <v>30120.36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354927.47</v>
      </c>
      <c r="H617" s="109">
        <f>SUM(F52)</f>
        <v>354927.47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12773.15</v>
      </c>
      <c r="H618" s="109">
        <f>SUM(G52)</f>
        <v>12773.15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46798.91</v>
      </c>
      <c r="H619" s="109">
        <f>SUM(H52)</f>
        <v>46798.91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862173.63</v>
      </c>
      <c r="H621" s="109">
        <f>SUM(J52)</f>
        <v>862173.63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321859.94999999995</v>
      </c>
      <c r="H622" s="109">
        <f>F476</f>
        <v>321859.95000000019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10785.22</v>
      </c>
      <c r="H623" s="109">
        <f>G476</f>
        <v>10785.219999999972</v>
      </c>
      <c r="I623" s="121" t="s">
        <v>102</v>
      </c>
      <c r="J623" s="109">
        <f t="shared" si="50"/>
        <v>2.7284841053187847E-11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862173.63</v>
      </c>
      <c r="H626" s="109">
        <f>J476</f>
        <v>862173.63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7822760.3399999989</v>
      </c>
      <c r="H627" s="104">
        <f>SUM(F468)</f>
        <v>7822760.3399999999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214624.55</v>
      </c>
      <c r="H628" s="104">
        <f>SUM(G468)</f>
        <v>214624.55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293066.87999999995</v>
      </c>
      <c r="H629" s="104">
        <f>SUM(H468)</f>
        <v>293066.88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77106.86</v>
      </c>
      <c r="H631" s="104">
        <f>SUM(J468)</f>
        <v>77106.86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7892103.370000001</v>
      </c>
      <c r="H632" s="104">
        <f>SUM(F472)</f>
        <v>7892103.3700000001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293066.88</v>
      </c>
      <c r="H633" s="104">
        <f>SUM(H472)</f>
        <v>293066.88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15858.64</v>
      </c>
      <c r="H634" s="104">
        <f>I369</f>
        <v>15858.64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212012.63999999998</v>
      </c>
      <c r="H635" s="104">
        <f>SUM(G472)</f>
        <v>212012.64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77106.86</v>
      </c>
      <c r="H637" s="164">
        <f>SUM(J468)</f>
        <v>77106.86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12488.26</v>
      </c>
      <c r="H638" s="164">
        <f>SUM(J472)</f>
        <v>12488.26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589499.4</v>
      </c>
      <c r="H639" s="104">
        <f>SUM(F461)</f>
        <v>589499.4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272674.23</v>
      </c>
      <c r="H640" s="104">
        <f>SUM(G461)</f>
        <v>272674.23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862173.63</v>
      </c>
      <c r="H642" s="104">
        <f>SUM(I461)</f>
        <v>862173.63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210.86</v>
      </c>
      <c r="H644" s="104">
        <f>H408</f>
        <v>210.86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75661</v>
      </c>
      <c r="H645" s="104">
        <f>G408</f>
        <v>75661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77106.86</v>
      </c>
      <c r="H646" s="104">
        <f>L408</f>
        <v>77106.86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257118</v>
      </c>
      <c r="H647" s="104">
        <f>L208+L226+L244</f>
        <v>257118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86683.1</v>
      </c>
      <c r="H648" s="104">
        <f>(J257+J338)-(J255+J336)</f>
        <v>86683.1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82838.52</v>
      </c>
      <c r="H649" s="104">
        <f>H598</f>
        <v>82838.52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61244.239999999991</v>
      </c>
      <c r="H650" s="104">
        <f>I598</f>
        <v>61244.24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113035.24</v>
      </c>
      <c r="H651" s="104">
        <f>J598</f>
        <v>113035.24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75661</v>
      </c>
      <c r="H655" s="104">
        <f>K266+K347</f>
        <v>75661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2972814.9374769223</v>
      </c>
      <c r="G660" s="19">
        <f>(L229+L309+L359)</f>
        <v>1691332.8528792986</v>
      </c>
      <c r="H660" s="19">
        <f>(L247+L328+L360)</f>
        <v>2599726.9696437791</v>
      </c>
      <c r="I660" s="19">
        <f>SUM(F660:H660)</f>
        <v>7263874.7599999998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51852.601418533348</v>
      </c>
      <c r="G661" s="19">
        <f>(L359/IF(SUM(L358:L360)=0,1,SUM(L358:L360))*(SUM(G97:G110)))</f>
        <v>28255.26362626304</v>
      </c>
      <c r="H661" s="19">
        <f>(L360/IF(SUM(L358:L360)=0,1,SUM(L358:L360))*(SUM(G97:G110)))</f>
        <v>42414.234955203632</v>
      </c>
      <c r="I661" s="19">
        <f>SUM(F661:H661)</f>
        <v>122522.10000000002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80669.61</v>
      </c>
      <c r="G662" s="19">
        <f>(L226+L306)-(J226+J306)</f>
        <v>60108.109999999993</v>
      </c>
      <c r="H662" s="19">
        <f>(L244+L325)-(J244+J325)</f>
        <v>111267.28</v>
      </c>
      <c r="I662" s="19">
        <f>SUM(F662:H662)</f>
        <v>252045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56580.72</v>
      </c>
      <c r="G663" s="199">
        <f>SUM(G575:G587)+SUM(I602:I604)+L612</f>
        <v>34378.47</v>
      </c>
      <c r="H663" s="199">
        <f>SUM(H575:H587)+SUM(J602:J604)+L613</f>
        <v>135008.44</v>
      </c>
      <c r="I663" s="19">
        <f>SUM(F663:H663)</f>
        <v>225967.63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2783712.0060583889</v>
      </c>
      <c r="G664" s="19">
        <f>G660-SUM(G661:G663)</f>
        <v>1568591.0092530355</v>
      </c>
      <c r="H664" s="19">
        <f>H660-SUM(H661:H663)</f>
        <v>2311037.0146885756</v>
      </c>
      <c r="I664" s="19">
        <f>I660-SUM(I661:I663)</f>
        <v>6663340.0299999993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182.01</v>
      </c>
      <c r="G665" s="248">
        <v>99.18</v>
      </c>
      <c r="H665" s="248">
        <v>148.88</v>
      </c>
      <c r="I665" s="19">
        <f>SUM(F665:H665)</f>
        <v>430.07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15294.28</v>
      </c>
      <c r="G667" s="19">
        <f>ROUND(G664/G665,2)</f>
        <v>15815.6</v>
      </c>
      <c r="H667" s="19">
        <f>ROUND(H664/H665,2)</f>
        <v>15522.82</v>
      </c>
      <c r="I667" s="19">
        <f>ROUND(I664/I665,2)</f>
        <v>15493.62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-6.45</v>
      </c>
      <c r="I670" s="19">
        <f>SUM(F670:H670)</f>
        <v>-6.45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15294.28</v>
      </c>
      <c r="G672" s="19">
        <f>ROUND((G664+G669)/(G665+G670),2)</f>
        <v>15815.6</v>
      </c>
      <c r="H672" s="19">
        <f>ROUND((H664+H669)/(H665+H670),2)</f>
        <v>16225.77</v>
      </c>
      <c r="I672" s="19">
        <f>ROUND((I664+I669)/(I665+I670),2)</f>
        <v>15729.52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GRS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1686893.1700000002</v>
      </c>
      <c r="C9" s="229">
        <f>'DOE25'!G197+'DOE25'!G215+'DOE25'!G233+'DOE25'!G276+'DOE25'!G295+'DOE25'!G314</f>
        <v>876329.22</v>
      </c>
    </row>
    <row r="10" spans="1:3" x14ac:dyDescent="0.2">
      <c r="A10" t="s">
        <v>779</v>
      </c>
      <c r="B10" s="240">
        <v>1622691.53</v>
      </c>
      <c r="C10" s="240">
        <v>852704.97</v>
      </c>
    </row>
    <row r="11" spans="1:3" x14ac:dyDescent="0.2">
      <c r="A11" t="s">
        <v>780</v>
      </c>
      <c r="B11" s="240">
        <v>26086.62</v>
      </c>
      <c r="C11" s="240">
        <v>20398.330000000002</v>
      </c>
    </row>
    <row r="12" spans="1:3" x14ac:dyDescent="0.2">
      <c r="A12" t="s">
        <v>781</v>
      </c>
      <c r="B12" s="240">
        <v>38115.019999999997</v>
      </c>
      <c r="C12" s="240">
        <v>3225.92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1686893.1700000002</v>
      </c>
      <c r="C13" s="231">
        <f>SUM(C10:C12)</f>
        <v>876329.22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702427.5299999998</v>
      </c>
      <c r="C18" s="229">
        <f>'DOE25'!G198+'DOE25'!G216+'DOE25'!G234+'DOE25'!G277+'DOE25'!G296+'DOE25'!G315</f>
        <v>361981.32000000007</v>
      </c>
    </row>
    <row r="19" spans="1:3" x14ac:dyDescent="0.2">
      <c r="A19" t="s">
        <v>779</v>
      </c>
      <c r="B19" s="240">
        <v>264927.09999999998</v>
      </c>
      <c r="C19" s="240">
        <v>133840.29999999999</v>
      </c>
    </row>
    <row r="20" spans="1:3" x14ac:dyDescent="0.2">
      <c r="A20" t="s">
        <v>780</v>
      </c>
      <c r="B20" s="240">
        <v>409364.8</v>
      </c>
      <c r="C20" s="240">
        <v>226047.29</v>
      </c>
    </row>
    <row r="21" spans="1:3" x14ac:dyDescent="0.2">
      <c r="A21" t="s">
        <v>781</v>
      </c>
      <c r="B21" s="240">
        <v>28135.63</v>
      </c>
      <c r="C21" s="240">
        <v>2093.73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702427.52999999991</v>
      </c>
      <c r="C22" s="231">
        <f>SUM(C19:C21)</f>
        <v>361981.31999999995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95192.88</v>
      </c>
      <c r="C36" s="235">
        <f>'DOE25'!G200+'DOE25'!G218+'DOE25'!G236+'DOE25'!G279+'DOE25'!G298+'DOE25'!G317</f>
        <v>15025.11</v>
      </c>
    </row>
    <row r="37" spans="1:3" x14ac:dyDescent="0.2">
      <c r="A37" t="s">
        <v>779</v>
      </c>
      <c r="B37" s="240">
        <v>85862.07</v>
      </c>
      <c r="C37" s="240">
        <v>14270.95</v>
      </c>
    </row>
    <row r="38" spans="1:3" x14ac:dyDescent="0.2">
      <c r="A38" t="s">
        <v>780</v>
      </c>
      <c r="B38" s="240">
        <v>7198.49</v>
      </c>
      <c r="C38" s="240">
        <v>581.82000000000005</v>
      </c>
    </row>
    <row r="39" spans="1:3" x14ac:dyDescent="0.2">
      <c r="A39" t="s">
        <v>781</v>
      </c>
      <c r="B39" s="240">
        <v>2132.3200000000002</v>
      </c>
      <c r="C39" s="240">
        <v>172.34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95192.880000000019</v>
      </c>
      <c r="C40" s="231">
        <f>SUM(C37:C39)</f>
        <v>15025.11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GRS Cooperative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3993078.55</v>
      </c>
      <c r="D5" s="20">
        <f>SUM('DOE25'!L197:L200)+SUM('DOE25'!L215:L218)+SUM('DOE25'!L233:L236)-F5-G5</f>
        <v>3946914.4099999997</v>
      </c>
      <c r="E5" s="243"/>
      <c r="F5" s="255">
        <f>SUM('DOE25'!J197:J200)+SUM('DOE25'!J215:J218)+SUM('DOE25'!J233:J236)</f>
        <v>29167.309999999998</v>
      </c>
      <c r="G5" s="53">
        <f>SUM('DOE25'!K197:K200)+SUM('DOE25'!K215:K218)+SUM('DOE25'!K233:K236)</f>
        <v>16996.829999999998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712105.25</v>
      </c>
      <c r="D6" s="20">
        <f>'DOE25'!L202+'DOE25'!L220+'DOE25'!L238-F6-G6</f>
        <v>707895.52</v>
      </c>
      <c r="E6" s="243"/>
      <c r="F6" s="255">
        <f>'DOE25'!J202+'DOE25'!J220+'DOE25'!J238</f>
        <v>3002.73</v>
      </c>
      <c r="G6" s="53">
        <f>'DOE25'!K202+'DOE25'!K220+'DOE25'!K238</f>
        <v>1207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213492.15</v>
      </c>
      <c r="D7" s="20">
        <f>'DOE25'!L203+'DOE25'!L221+'DOE25'!L239-F7-G7</f>
        <v>192019.31</v>
      </c>
      <c r="E7" s="243"/>
      <c r="F7" s="255">
        <f>'DOE25'!J203+'DOE25'!J221+'DOE25'!J239</f>
        <v>18523.84</v>
      </c>
      <c r="G7" s="53">
        <f>'DOE25'!K203+'DOE25'!K221+'DOE25'!K239</f>
        <v>2949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371807.92000000004</v>
      </c>
      <c r="D8" s="243"/>
      <c r="E8" s="20">
        <f>'DOE25'!L204+'DOE25'!L222+'DOE25'!L240-F8-G8-D9-D11</f>
        <v>367702.34</v>
      </c>
      <c r="F8" s="255">
        <f>'DOE25'!J204+'DOE25'!J222+'DOE25'!J240</f>
        <v>0</v>
      </c>
      <c r="G8" s="53">
        <f>'DOE25'!K204+'DOE25'!K222+'DOE25'!K240</f>
        <v>4105.58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42861.36</v>
      </c>
      <c r="D9" s="244">
        <v>42861.36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6922.46</v>
      </c>
      <c r="D10" s="243"/>
      <c r="E10" s="244">
        <v>6922.46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95825.08</v>
      </c>
      <c r="D11" s="244">
        <v>95825.08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507533.6100000001</v>
      </c>
      <c r="D12" s="20">
        <f>'DOE25'!L205+'DOE25'!L223+'DOE25'!L241-F12-G12</f>
        <v>493935.56000000006</v>
      </c>
      <c r="E12" s="243"/>
      <c r="F12" s="255">
        <f>'DOE25'!J205+'DOE25'!J223+'DOE25'!J241</f>
        <v>1004.9000000000001</v>
      </c>
      <c r="G12" s="53">
        <f>'DOE25'!K205+'DOE25'!K223+'DOE25'!K241</f>
        <v>12593.15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624579.05000000005</v>
      </c>
      <c r="D14" s="20">
        <f>'DOE25'!L207+'DOE25'!L225+'DOE25'!L243-F14-G14</f>
        <v>609522.67000000004</v>
      </c>
      <c r="E14" s="243"/>
      <c r="F14" s="255">
        <f>'DOE25'!J207+'DOE25'!J225+'DOE25'!J243</f>
        <v>15056.380000000001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257118</v>
      </c>
      <c r="D15" s="20">
        <f>'DOE25'!L208+'DOE25'!L226+'DOE25'!L244-F15-G15</f>
        <v>251475</v>
      </c>
      <c r="E15" s="243"/>
      <c r="F15" s="255">
        <f>'DOE25'!J208+'DOE25'!J226+'DOE25'!J244</f>
        <v>5073</v>
      </c>
      <c r="G15" s="53">
        <f>'DOE25'!K208+'DOE25'!K226+'DOE25'!K244</f>
        <v>570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16037.61</v>
      </c>
      <c r="D22" s="243"/>
      <c r="E22" s="243"/>
      <c r="F22" s="255">
        <f>'DOE25'!L255+'DOE25'!L336</f>
        <v>16037.61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982003.79</v>
      </c>
      <c r="D25" s="243"/>
      <c r="E25" s="243"/>
      <c r="F25" s="258"/>
      <c r="G25" s="256"/>
      <c r="H25" s="257">
        <f>'DOE25'!L260+'DOE25'!L261+'DOE25'!L341+'DOE25'!L342</f>
        <v>982003.79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196154</v>
      </c>
      <c r="D29" s="20">
        <f>'DOE25'!L358+'DOE25'!L359+'DOE25'!L360-'DOE25'!I367-F29-G29</f>
        <v>196154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233461.15000000002</v>
      </c>
      <c r="D31" s="20">
        <f>'DOE25'!L290+'DOE25'!L309+'DOE25'!L328+'DOE25'!L333+'DOE25'!L334+'DOE25'!L335-F31-G31</f>
        <v>210371.21000000002</v>
      </c>
      <c r="E31" s="243"/>
      <c r="F31" s="255">
        <f>'DOE25'!J290+'DOE25'!J309+'DOE25'!J328+'DOE25'!J333+'DOE25'!J334+'DOE25'!J335</f>
        <v>14854.939999999999</v>
      </c>
      <c r="G31" s="53">
        <f>'DOE25'!K290+'DOE25'!K309+'DOE25'!K328+'DOE25'!K333+'DOE25'!K334+'DOE25'!K335</f>
        <v>8235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6746974.1200000001</v>
      </c>
      <c r="E33" s="246">
        <f>SUM(E5:E31)</f>
        <v>374624.80000000005</v>
      </c>
      <c r="F33" s="246">
        <f>SUM(F5:F31)</f>
        <v>102720.71</v>
      </c>
      <c r="G33" s="246">
        <f>SUM(G5:G31)</f>
        <v>46656.56</v>
      </c>
      <c r="H33" s="246">
        <f>SUM(H5:H31)</f>
        <v>982003.79</v>
      </c>
    </row>
    <row r="35" spans="2:8" ht="12" thickBot="1" x14ac:dyDescent="0.25">
      <c r="B35" s="253" t="s">
        <v>847</v>
      </c>
      <c r="D35" s="254">
        <f>E33</f>
        <v>374624.80000000005</v>
      </c>
      <c r="E35" s="249"/>
    </row>
    <row r="36" spans="2:8" ht="12" thickTop="1" x14ac:dyDescent="0.2">
      <c r="B36" t="s">
        <v>815</v>
      </c>
      <c r="D36" s="20">
        <f>D33</f>
        <v>6746974.1200000001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35" sqref="C3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GRS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266697.09000000003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2611.85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34249.480000000003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49245.42</v>
      </c>
      <c r="D12" s="95">
        <f>'DOE25'!G13</f>
        <v>3727.15</v>
      </c>
      <c r="E12" s="95">
        <f>'DOE25'!H13</f>
        <v>46798.91</v>
      </c>
      <c r="F12" s="95">
        <f>'DOE25'!I13</f>
        <v>0</v>
      </c>
      <c r="G12" s="95">
        <f>'DOE25'!J13</f>
        <v>862173.63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2123.63</v>
      </c>
      <c r="D13" s="95">
        <f>'DOE25'!G14</f>
        <v>9046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354927.47</v>
      </c>
      <c r="D18" s="41">
        <f>SUM(D8:D17)</f>
        <v>12773.15</v>
      </c>
      <c r="E18" s="41">
        <f>SUM(E8:E17)</f>
        <v>46798.91</v>
      </c>
      <c r="F18" s="41">
        <f>SUM(F8:F17)</f>
        <v>0</v>
      </c>
      <c r="G18" s="41">
        <f>SUM(G8:G17)</f>
        <v>862173.63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1987.93</v>
      </c>
      <c r="E21" s="95">
        <f>'DOE25'!H22</f>
        <v>32996.550000000003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93.75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21375.08</v>
      </c>
      <c r="D23" s="95">
        <f>'DOE25'!G24</f>
        <v>0</v>
      </c>
      <c r="E23" s="95">
        <f>'DOE25'!H24</f>
        <v>4463.66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2038.98</v>
      </c>
      <c r="D27" s="95">
        <f>'DOE25'!G28</f>
        <v>0</v>
      </c>
      <c r="E27" s="95">
        <f>'DOE25'!H28</f>
        <v>1750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9559.7099999999991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7588.7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33067.520000000004</v>
      </c>
      <c r="D31" s="41">
        <f>SUM(D21:D30)</f>
        <v>1987.93</v>
      </c>
      <c r="E31" s="41">
        <f>SUM(E21:E30)</f>
        <v>46798.91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28096.25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103.4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842.5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4999.9799999999996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10785.22</v>
      </c>
      <c r="E47" s="95">
        <f>'DOE25'!H48</f>
        <v>0</v>
      </c>
      <c r="F47" s="95">
        <f>'DOE25'!I48</f>
        <v>0</v>
      </c>
      <c r="G47" s="95">
        <f>'DOE25'!J48</f>
        <v>833973.98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271017.46999999997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321859.94999999995</v>
      </c>
      <c r="D50" s="41">
        <f>SUM(D34:D49)</f>
        <v>10785.22</v>
      </c>
      <c r="E50" s="41">
        <f>SUM(E34:E49)</f>
        <v>0</v>
      </c>
      <c r="F50" s="41">
        <f>SUM(F34:F49)</f>
        <v>0</v>
      </c>
      <c r="G50" s="41">
        <f>SUM(G34:G49)</f>
        <v>862173.63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354927.47</v>
      </c>
      <c r="D51" s="41">
        <f>D50+D31</f>
        <v>12773.15</v>
      </c>
      <c r="E51" s="41">
        <f>E50+E31</f>
        <v>46798.91</v>
      </c>
      <c r="F51" s="41">
        <f>F50+F31</f>
        <v>0</v>
      </c>
      <c r="G51" s="41">
        <f>G50+G31</f>
        <v>862173.63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4089844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99025.279999999999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343.71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210.86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122522.1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144905.46</v>
      </c>
      <c r="D61" s="95">
        <f>SUM('DOE25'!G98:G110)</f>
        <v>0</v>
      </c>
      <c r="E61" s="95">
        <f>SUM('DOE25'!H98:H110)</f>
        <v>12989.16</v>
      </c>
      <c r="F61" s="95">
        <f>SUM('DOE25'!I98:I110)</f>
        <v>0</v>
      </c>
      <c r="G61" s="95">
        <f>SUM('DOE25'!J98:J110)</f>
        <v>1235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244274.45</v>
      </c>
      <c r="D62" s="130">
        <f>SUM(D57:D61)</f>
        <v>122522.1</v>
      </c>
      <c r="E62" s="130">
        <f>SUM(E57:E61)</f>
        <v>12989.16</v>
      </c>
      <c r="F62" s="130">
        <f>SUM(F57:F61)</f>
        <v>0</v>
      </c>
      <c r="G62" s="130">
        <f>SUM(G57:G61)</f>
        <v>1445.8600000000001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4334118.45</v>
      </c>
      <c r="D63" s="22">
        <f>D56+D62</f>
        <v>122522.1</v>
      </c>
      <c r="E63" s="22">
        <f>E56+E62</f>
        <v>12989.16</v>
      </c>
      <c r="F63" s="22">
        <f>F56+F62</f>
        <v>0</v>
      </c>
      <c r="G63" s="22">
        <f>G56+G62</f>
        <v>1445.8600000000001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1942139.51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831614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2773753.51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622890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4166.3999999999996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2660.64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627056.4</v>
      </c>
      <c r="D78" s="130">
        <f>SUM(D72:D77)</f>
        <v>2660.64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3400809.9099999997</v>
      </c>
      <c r="D81" s="130">
        <f>SUM(D79:D80)+D78+D70</f>
        <v>2660.64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15085.94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55917.43</v>
      </c>
      <c r="D88" s="95">
        <f>SUM('DOE25'!G153:G161)</f>
        <v>73583.17</v>
      </c>
      <c r="E88" s="95">
        <f>SUM('DOE25'!H153:H161)</f>
        <v>264991.77999999997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15858.64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31829.03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87746.459999999992</v>
      </c>
      <c r="D91" s="131">
        <f>SUM(D85:D90)</f>
        <v>89441.81</v>
      </c>
      <c r="E91" s="131">
        <f>SUM(E85:E90)</f>
        <v>280077.71999999997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75661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85.52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85.52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75661</v>
      </c>
    </row>
    <row r="104" spans="1:7" ht="12.75" thickTop="1" thickBot="1" x14ac:dyDescent="0.25">
      <c r="A104" s="33" t="s">
        <v>765</v>
      </c>
      <c r="C104" s="86">
        <f>C63+C81+C91+C103</f>
        <v>7822760.3399999989</v>
      </c>
      <c r="D104" s="86">
        <f>D63+D81+D91+D103</f>
        <v>214624.55</v>
      </c>
      <c r="E104" s="86">
        <f>E63+E81+E91+E103</f>
        <v>293066.87999999995</v>
      </c>
      <c r="F104" s="86">
        <f>F63+F81+F91+F103</f>
        <v>0</v>
      </c>
      <c r="G104" s="86">
        <f>G63+G81+G103</f>
        <v>77106.86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2680347.2400000002</v>
      </c>
      <c r="D109" s="24" t="s">
        <v>289</v>
      </c>
      <c r="E109" s="95">
        <f>('DOE25'!L276)+('DOE25'!L295)+('DOE25'!L314)</f>
        <v>95603.599999999991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1081497.5500000003</v>
      </c>
      <c r="D110" s="24" t="s">
        <v>289</v>
      </c>
      <c r="E110" s="95">
        <f>('DOE25'!L277)+('DOE25'!L296)+('DOE25'!L315)</f>
        <v>86718.75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60608.26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170625.5</v>
      </c>
      <c r="D112" s="24" t="s">
        <v>289</v>
      </c>
      <c r="E112" s="95">
        <f>+('DOE25'!L279)+('DOE25'!L298)+('DOE25'!L317)</f>
        <v>6641.4699999999993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3993078.5500000003</v>
      </c>
      <c r="D115" s="86">
        <f>SUM(D109:D114)</f>
        <v>0</v>
      </c>
      <c r="E115" s="86">
        <f>SUM(E109:E114)</f>
        <v>188963.81999999998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712105.25</v>
      </c>
      <c r="D118" s="24" t="s">
        <v>289</v>
      </c>
      <c r="E118" s="95">
        <f>+('DOE25'!L281)+('DOE25'!L300)+('DOE25'!L319)</f>
        <v>7550.39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213492.15</v>
      </c>
      <c r="D119" s="24" t="s">
        <v>289</v>
      </c>
      <c r="E119" s="95">
        <f>+('DOE25'!L282)+('DOE25'!L301)+('DOE25'!L320)</f>
        <v>32600.3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510494.36000000004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507533.6100000001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624579.05000000005</v>
      </c>
      <c r="D123" s="24" t="s">
        <v>289</v>
      </c>
      <c r="E123" s="95">
        <f>+('DOE25'!L286)+('DOE25'!L305)+('DOE25'!L324)</f>
        <v>4346.6399999999994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257118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212012.63999999998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2825322.42</v>
      </c>
      <c r="D128" s="86">
        <f>SUM(D118:D127)</f>
        <v>212012.63999999998</v>
      </c>
      <c r="E128" s="86">
        <f>SUM(E118:E127)</f>
        <v>44497.33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16037.61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967157.16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14846.63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12488.26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60805.87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16300.990000000002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-1445.8600000000006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59605.729999999996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1073702.3999999999</v>
      </c>
      <c r="D144" s="141">
        <f>SUM(D130:D143)</f>
        <v>0</v>
      </c>
      <c r="E144" s="141">
        <f>SUM(E130:E143)</f>
        <v>59605.729999999996</v>
      </c>
      <c r="F144" s="141">
        <f>SUM(F130:F143)</f>
        <v>0</v>
      </c>
      <c r="G144" s="141">
        <f>SUM(G130:G143)</f>
        <v>12488.26</v>
      </c>
    </row>
    <row r="145" spans="1:9" ht="12.75" thickTop="1" thickBot="1" x14ac:dyDescent="0.25">
      <c r="A145" s="33" t="s">
        <v>244</v>
      </c>
      <c r="C145" s="86">
        <f>(C115+C128+C144)</f>
        <v>7892103.370000001</v>
      </c>
      <c r="D145" s="86">
        <f>(D115+D128+D144)</f>
        <v>212012.63999999998</v>
      </c>
      <c r="E145" s="86">
        <f>(E115+E128+E144)</f>
        <v>293066.87999999995</v>
      </c>
      <c r="F145" s="86">
        <f>(F115+F128+F144)</f>
        <v>0</v>
      </c>
      <c r="G145" s="86">
        <f>(G115+G128+G144)</f>
        <v>12488.26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5/29/08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7/15/2013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5385000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967157.16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967157.16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967157.16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967157.16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GRS Cooperative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15294</v>
      </c>
    </row>
    <row r="5" spans="1:4" x14ac:dyDescent="0.2">
      <c r="B5" t="s">
        <v>704</v>
      </c>
      <c r="C5" s="179">
        <f>IF('DOE25'!G665+'DOE25'!G670=0,0,ROUND('DOE25'!G672,0))</f>
        <v>15816</v>
      </c>
    </row>
    <row r="6" spans="1:4" x14ac:dyDescent="0.2">
      <c r="B6" t="s">
        <v>62</v>
      </c>
      <c r="C6" s="179">
        <f>IF('DOE25'!H665+'DOE25'!H670=0,0,ROUND('DOE25'!H672,0))</f>
        <v>16226</v>
      </c>
    </row>
    <row r="7" spans="1:4" x14ac:dyDescent="0.2">
      <c r="B7" t="s">
        <v>705</v>
      </c>
      <c r="C7" s="179">
        <f>IF('DOE25'!I665+'DOE25'!I670=0,0,ROUND('DOE25'!I672,0))</f>
        <v>15730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2775951</v>
      </c>
      <c r="D10" s="182">
        <f>ROUND((C10/$C$28)*100,1)</f>
        <v>38.5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1168216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60608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177267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719656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246092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510494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507534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628926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257118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14847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59605.729999999996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89490.9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7215805.6300000008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16038</v>
      </c>
    </row>
    <row r="30" spans="1:4" x14ac:dyDescent="0.2">
      <c r="B30" s="187" t="s">
        <v>729</v>
      </c>
      <c r="C30" s="180">
        <f>SUM(C28:C29)</f>
        <v>7231843.6300000008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967157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4089844</v>
      </c>
      <c r="D35" s="182">
        <f t="shared" ref="D35:D40" si="1">ROUND((C35/$C$41)*100,1)</f>
        <v>49.8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258709.47000000067</v>
      </c>
      <c r="D36" s="182">
        <f t="shared" si="1"/>
        <v>3.2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2773754</v>
      </c>
      <c r="D37" s="182">
        <f t="shared" si="1"/>
        <v>33.799999999999997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629717</v>
      </c>
      <c r="D38" s="182">
        <f t="shared" si="1"/>
        <v>7.7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457266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86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8209376.4700000007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GRS Cooperative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>
        <v>3</v>
      </c>
      <c r="B4" s="219">
        <v>24</v>
      </c>
      <c r="C4" s="289" t="s">
        <v>914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24</v>
      </c>
      <c r="C5" s="289" t="s">
        <v>915</v>
      </c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24</v>
      </c>
      <c r="C6" s="289" t="s">
        <v>916</v>
      </c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23</v>
      </c>
      <c r="C7" s="289" t="s">
        <v>917</v>
      </c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4" t="s">
        <v>848</v>
      </c>
      <c r="B72" s="304"/>
      <c r="C72" s="304"/>
      <c r="D72" s="304"/>
      <c r="E72" s="30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1"/>
      <c r="B74" s="21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1"/>
      <c r="B75" s="21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1"/>
      <c r="B76" s="21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1"/>
      <c r="B77" s="21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1"/>
      <c r="B78" s="21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1"/>
      <c r="B79" s="21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1"/>
      <c r="B80" s="21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1"/>
      <c r="B81" s="21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1"/>
      <c r="B82" s="21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1"/>
      <c r="B83" s="21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1"/>
      <c r="B84" s="21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1"/>
      <c r="B85" s="21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1"/>
      <c r="B86" s="21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1"/>
      <c r="B87" s="21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1"/>
      <c r="B88" s="21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1"/>
      <c r="B89" s="21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1"/>
      <c r="B90" s="21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2014-08-19T18:16:33Z</cp:lastPrinted>
  <dcterms:created xsi:type="dcterms:W3CDTF">1997-12-04T19:04:30Z</dcterms:created>
  <dcterms:modified xsi:type="dcterms:W3CDTF">2014-12-05T16:07:03Z</dcterms:modified>
</cp:coreProperties>
</file>