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120" yWindow="0" windowWidth="2920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2" i="1" l="1"/>
  <c r="G459" i="1"/>
  <c r="H400" i="1"/>
  <c r="J96" i="1"/>
  <c r="J468" i="1"/>
  <c r="J472" i="1"/>
  <c r="J465" i="1"/>
  <c r="C40" i="12"/>
  <c r="B40" i="12"/>
  <c r="C31" i="12"/>
  <c r="G97" i="1"/>
  <c r="G179" i="1"/>
  <c r="G158" i="1"/>
  <c r="H611" i="1"/>
  <c r="G611" i="1"/>
  <c r="F611" i="1"/>
  <c r="H598" i="1"/>
  <c r="F575" i="1"/>
  <c r="L543" i="1"/>
  <c r="J551" i="1"/>
  <c r="K544" i="1"/>
  <c r="J544" i="1"/>
  <c r="G544" i="1"/>
  <c r="L542" i="1"/>
  <c r="K539" i="1"/>
  <c r="J539" i="1"/>
  <c r="G539" i="1"/>
  <c r="L533" i="1"/>
  <c r="H551" i="1"/>
  <c r="J534" i="1"/>
  <c r="F534" i="1"/>
  <c r="I534" i="1"/>
  <c r="L528" i="1"/>
  <c r="I529" i="1"/>
  <c r="F529" i="1"/>
  <c r="L522" i="1"/>
  <c r="G524" i="1"/>
  <c r="G529" i="1"/>
  <c r="G545" i="1"/>
  <c r="K524" i="1"/>
  <c r="H256" i="1"/>
  <c r="F367" i="1"/>
  <c r="F369" i="1"/>
  <c r="I358" i="1"/>
  <c r="H358" i="1"/>
  <c r="G358" i="1"/>
  <c r="F358" i="1"/>
  <c r="H290" i="1"/>
  <c r="I290" i="1"/>
  <c r="J290" i="1"/>
  <c r="G290" i="1"/>
  <c r="H159" i="1"/>
  <c r="H155" i="1"/>
  <c r="F31" i="1"/>
  <c r="F24" i="1"/>
  <c r="F32" i="1"/>
  <c r="F52" i="1"/>
  <c r="H617" i="1"/>
  <c r="J617" i="1"/>
  <c r="F9" i="1"/>
  <c r="L245" i="1"/>
  <c r="K270" i="1"/>
  <c r="L226" i="1"/>
  <c r="G650" i="1"/>
  <c r="J650" i="1"/>
  <c r="L224" i="1"/>
  <c r="L222" i="1"/>
  <c r="L221" i="1"/>
  <c r="L220" i="1"/>
  <c r="K229" i="1"/>
  <c r="H229" i="1"/>
  <c r="J229" i="1"/>
  <c r="L209" i="1"/>
  <c r="K256" i="1"/>
  <c r="G15" i="13"/>
  <c r="L244" i="1"/>
  <c r="H662" i="1"/>
  <c r="L242" i="1"/>
  <c r="L240" i="1"/>
  <c r="F7" i="13"/>
  <c r="L239" i="1"/>
  <c r="G6" i="13"/>
  <c r="L236" i="1"/>
  <c r="I247" i="1"/>
  <c r="F247" i="1"/>
  <c r="H247" i="1"/>
  <c r="F15" i="13"/>
  <c r="L208" i="1"/>
  <c r="F13" i="13"/>
  <c r="L206" i="1"/>
  <c r="G12" i="13"/>
  <c r="F8" i="13"/>
  <c r="L204" i="1"/>
  <c r="F6" i="13"/>
  <c r="L202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50" i="2"/>
  <c r="F51" i="2"/>
  <c r="E36" i="2"/>
  <c r="D36" i="2"/>
  <c r="C36" i="2"/>
  <c r="I455" i="1"/>
  <c r="J45" i="1"/>
  <c r="G44" i="2"/>
  <c r="I458" i="1"/>
  <c r="J39" i="1"/>
  <c r="G38" i="2"/>
  <c r="C68" i="2"/>
  <c r="B2" i="13"/>
  <c r="G8" i="13"/>
  <c r="D39" i="13"/>
  <c r="G13" i="13"/>
  <c r="F16" i="13"/>
  <c r="G16" i="13"/>
  <c r="L233" i="1"/>
  <c r="G7" i="13"/>
  <c r="F12" i="13"/>
  <c r="F14" i="13"/>
  <c r="G14" i="13"/>
  <c r="F17" i="13"/>
  <c r="G17" i="13"/>
  <c r="D17" i="13"/>
  <c r="C17" i="13"/>
  <c r="L251" i="1"/>
  <c r="F18" i="13"/>
  <c r="G18" i="13"/>
  <c r="L252" i="1"/>
  <c r="F19" i="13"/>
  <c r="G19" i="13"/>
  <c r="L253" i="1"/>
  <c r="F29" i="13"/>
  <c r="G29" i="13"/>
  <c r="L359" i="1"/>
  <c r="L360" i="1"/>
  <c r="I367" i="1"/>
  <c r="I369" i="1"/>
  <c r="H634" i="1"/>
  <c r="J309" i="1"/>
  <c r="J328" i="1"/>
  <c r="K290" i="1"/>
  <c r="K309" i="1"/>
  <c r="K328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/>
  <c r="L341" i="1"/>
  <c r="L342" i="1"/>
  <c r="L336" i="1"/>
  <c r="C11" i="13"/>
  <c r="C10" i="13"/>
  <c r="C9" i="13"/>
  <c r="L361" i="1"/>
  <c r="B4" i="12"/>
  <c r="C36" i="12"/>
  <c r="B31" i="12"/>
  <c r="B13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3" i="1"/>
  <c r="L407" i="1"/>
  <c r="L404" i="1"/>
  <c r="L405" i="1"/>
  <c r="L406" i="1"/>
  <c r="L266" i="1"/>
  <c r="J60" i="1"/>
  <c r="G56" i="2"/>
  <c r="G59" i="2"/>
  <c r="G61" i="2"/>
  <c r="G62" i="2"/>
  <c r="G63" i="2"/>
  <c r="F2" i="11"/>
  <c r="L613" i="1"/>
  <c r="H663" i="1"/>
  <c r="L612" i="1"/>
  <c r="G663" i="1"/>
  <c r="C40" i="10"/>
  <c r="F60" i="1"/>
  <c r="C56" i="2"/>
  <c r="C63" i="2"/>
  <c r="G60" i="1"/>
  <c r="H60" i="1"/>
  <c r="I60" i="1"/>
  <c r="F79" i="1"/>
  <c r="C57" i="2"/>
  <c r="F94" i="1"/>
  <c r="F111" i="1"/>
  <c r="G111" i="1"/>
  <c r="G112" i="1"/>
  <c r="H79" i="1"/>
  <c r="H94" i="1"/>
  <c r="H111" i="1"/>
  <c r="I111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/>
  <c r="H147" i="1"/>
  <c r="H162" i="1"/>
  <c r="I147" i="1"/>
  <c r="I162" i="1"/>
  <c r="L250" i="1"/>
  <c r="L332" i="1"/>
  <c r="L254" i="1"/>
  <c r="C25" i="10"/>
  <c r="L268" i="1"/>
  <c r="L269" i="1"/>
  <c r="L349" i="1"/>
  <c r="L350" i="1"/>
  <c r="E143" i="2"/>
  <c r="I665" i="1"/>
  <c r="I670" i="1"/>
  <c r="I669" i="1"/>
  <c r="C42" i="10"/>
  <c r="C32" i="10"/>
  <c r="L374" i="1"/>
  <c r="L375" i="1"/>
  <c r="L376" i="1"/>
  <c r="L377" i="1"/>
  <c r="F130" i="2"/>
  <c r="F144" i="2"/>
  <c r="L378" i="1"/>
  <c r="L379" i="1"/>
  <c r="L380" i="1"/>
  <c r="B2" i="10"/>
  <c r="L344" i="1"/>
  <c r="L345" i="1"/>
  <c r="L346" i="1"/>
  <c r="L347" i="1"/>
  <c r="K351" i="1"/>
  <c r="F550" i="1"/>
  <c r="L526" i="1"/>
  <c r="G551" i="1"/>
  <c r="L532" i="1"/>
  <c r="H550" i="1"/>
  <c r="L538" i="1"/>
  <c r="I551" i="1"/>
  <c r="J550" i="1"/>
  <c r="E132" i="2"/>
  <c r="J270" i="1"/>
  <c r="I270" i="1"/>
  <c r="H270" i="1"/>
  <c r="G270" i="1"/>
  <c r="F270" i="1"/>
  <c r="C131" i="2"/>
  <c r="A1" i="2"/>
  <c r="A2" i="2"/>
  <c r="C8" i="2"/>
  <c r="D8" i="2"/>
  <c r="D1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F18" i="2"/>
  <c r="I442" i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G16" i="2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D31" i="2"/>
  <c r="E22" i="2"/>
  <c r="F22" i="2"/>
  <c r="I449" i="1"/>
  <c r="J23" i="1"/>
  <c r="G22" i="2"/>
  <c r="C23" i="2"/>
  <c r="C31" i="2"/>
  <c r="D23" i="2"/>
  <c r="E23" i="2"/>
  <c r="F23" i="2"/>
  <c r="I450" i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C49" i="2"/>
  <c r="D56" i="2"/>
  <c r="E56" i="2"/>
  <c r="F56" i="2"/>
  <c r="E57" i="2"/>
  <c r="C58" i="2"/>
  <c r="E58" i="2"/>
  <c r="C59" i="2"/>
  <c r="D59" i="2"/>
  <c r="E59" i="2"/>
  <c r="E62" i="2"/>
  <c r="F59" i="2"/>
  <c r="D60" i="2"/>
  <c r="C61" i="2"/>
  <c r="C62" i="2"/>
  <c r="D61" i="2"/>
  <c r="E61" i="2"/>
  <c r="F61" i="2"/>
  <c r="F62" i="2"/>
  <c r="F63" i="2"/>
  <c r="C66" i="2"/>
  <c r="C67" i="2"/>
  <c r="C70" i="2"/>
  <c r="C69" i="2"/>
  <c r="D69" i="2"/>
  <c r="D70" i="2"/>
  <c r="D81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E85" i="2"/>
  <c r="E91" i="2"/>
  <c r="F85" i="2"/>
  <c r="C87" i="2"/>
  <c r="E87" i="2"/>
  <c r="F87" i="2"/>
  <c r="C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D115" i="2"/>
  <c r="F115" i="2"/>
  <c r="G115" i="2"/>
  <c r="E118" i="2"/>
  <c r="E120" i="2"/>
  <c r="E121" i="2"/>
  <c r="E122" i="2"/>
  <c r="E124" i="2"/>
  <c r="E125" i="2"/>
  <c r="F128" i="2"/>
  <c r="F145" i="2"/>
  <c r="G128" i="2"/>
  <c r="E130" i="2"/>
  <c r="D134" i="2"/>
  <c r="D144" i="2"/>
  <c r="E134" i="2"/>
  <c r="F134" i="2"/>
  <c r="K419" i="1"/>
  <c r="K427" i="1"/>
  <c r="K434" i="1"/>
  <c r="G134" i="2"/>
  <c r="G144" i="2"/>
  <c r="G145" i="2"/>
  <c r="K433" i="1"/>
  <c r="L263" i="1"/>
  <c r="C135" i="2"/>
  <c r="E135" i="2"/>
  <c r="L264" i="1"/>
  <c r="C136" i="2"/>
  <c r="L265" i="1"/>
  <c r="C137" i="2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G32" i="1"/>
  <c r="G52" i="1"/>
  <c r="H32" i="1"/>
  <c r="H52" i="1"/>
  <c r="H619" i="1"/>
  <c r="I32" i="1"/>
  <c r="H618" i="1"/>
  <c r="H51" i="1"/>
  <c r="I51" i="1"/>
  <c r="I52" i="1"/>
  <c r="H620" i="1"/>
  <c r="F177" i="1"/>
  <c r="F192" i="1"/>
  <c r="I177" i="1"/>
  <c r="F183" i="1"/>
  <c r="G183" i="1"/>
  <c r="H183" i="1"/>
  <c r="H192" i="1"/>
  <c r="I183" i="1"/>
  <c r="J183" i="1"/>
  <c r="J192" i="1"/>
  <c r="F188" i="1"/>
  <c r="G188" i="1"/>
  <c r="G192" i="1"/>
  <c r="H188" i="1"/>
  <c r="I188" i="1"/>
  <c r="F211" i="1"/>
  <c r="I229" i="1"/>
  <c r="J247" i="1"/>
  <c r="K247" i="1"/>
  <c r="G256" i="1"/>
  <c r="I256" i="1"/>
  <c r="J256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G362" i="1"/>
  <c r="H362" i="1"/>
  <c r="I362" i="1"/>
  <c r="J362" i="1"/>
  <c r="K362" i="1"/>
  <c r="I368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I401" i="1"/>
  <c r="F407" i="1"/>
  <c r="G407" i="1"/>
  <c r="H407" i="1"/>
  <c r="I407" i="1"/>
  <c r="F408" i="1"/>
  <c r="G408" i="1"/>
  <c r="H645" i="1"/>
  <c r="J645" i="1"/>
  <c r="I408" i="1"/>
  <c r="L413" i="1"/>
  <c r="L414" i="1"/>
  <c r="L419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/>
  <c r="L424" i="1"/>
  <c r="L425" i="1"/>
  <c r="L426" i="1"/>
  <c r="F427" i="1"/>
  <c r="F434" i="1"/>
  <c r="G427" i="1"/>
  <c r="H427" i="1"/>
  <c r="I427" i="1"/>
  <c r="J427" i="1"/>
  <c r="J434" i="1"/>
  <c r="L429" i="1"/>
  <c r="L430" i="1"/>
  <c r="L431" i="1"/>
  <c r="L432" i="1"/>
  <c r="L433" i="1"/>
  <c r="F433" i="1"/>
  <c r="G433" i="1"/>
  <c r="H433" i="1"/>
  <c r="I433" i="1"/>
  <c r="J433" i="1"/>
  <c r="F446" i="1"/>
  <c r="G446" i="1"/>
  <c r="H446" i="1"/>
  <c r="G641" i="1"/>
  <c r="F452" i="1"/>
  <c r="G452" i="1"/>
  <c r="H452" i="1"/>
  <c r="F460" i="1"/>
  <c r="H460" i="1"/>
  <c r="F461" i="1"/>
  <c r="F470" i="1"/>
  <c r="G470" i="1"/>
  <c r="H470" i="1"/>
  <c r="I470" i="1"/>
  <c r="J470" i="1"/>
  <c r="F474" i="1"/>
  <c r="G474" i="1"/>
  <c r="H474" i="1"/>
  <c r="H476" i="1"/>
  <c r="H624" i="1"/>
  <c r="J624" i="1"/>
  <c r="I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I524" i="1"/>
  <c r="I545" i="1"/>
  <c r="J524" i="1"/>
  <c r="J529" i="1"/>
  <c r="J545" i="1"/>
  <c r="K529" i="1"/>
  <c r="G534" i="1"/>
  <c r="K534" i="1"/>
  <c r="I539" i="1"/>
  <c r="F544" i="1"/>
  <c r="I544" i="1"/>
  <c r="L557" i="1"/>
  <c r="L560" i="1"/>
  <c r="L571" i="1"/>
  <c r="L558" i="1"/>
  <c r="L559" i="1"/>
  <c r="F560" i="1"/>
  <c r="G560" i="1"/>
  <c r="H560" i="1"/>
  <c r="I560" i="1"/>
  <c r="J560" i="1"/>
  <c r="K560" i="1"/>
  <c r="L562" i="1"/>
  <c r="L565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/>
  <c r="J570" i="1"/>
  <c r="K570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649" i="1"/>
  <c r="I598" i="1"/>
  <c r="H650" i="1"/>
  <c r="J598" i="1"/>
  <c r="H651" i="1"/>
  <c r="K602" i="1"/>
  <c r="K603" i="1"/>
  <c r="K604" i="1"/>
  <c r="H605" i="1"/>
  <c r="I605" i="1"/>
  <c r="J605" i="1"/>
  <c r="G614" i="1"/>
  <c r="H614" i="1"/>
  <c r="I614" i="1"/>
  <c r="J614" i="1"/>
  <c r="K614" i="1"/>
  <c r="G617" i="1"/>
  <c r="G618" i="1"/>
  <c r="G619" i="1"/>
  <c r="J619" i="1"/>
  <c r="G620" i="1"/>
  <c r="J620" i="1"/>
  <c r="G622" i="1"/>
  <c r="G623" i="1"/>
  <c r="G624" i="1"/>
  <c r="G625" i="1"/>
  <c r="J625" i="1"/>
  <c r="H627" i="1"/>
  <c r="H628" i="1"/>
  <c r="H629" i="1"/>
  <c r="H630" i="1"/>
  <c r="H631" i="1"/>
  <c r="H632" i="1"/>
  <c r="H633" i="1"/>
  <c r="G634" i="1"/>
  <c r="J634" i="1"/>
  <c r="H635" i="1"/>
  <c r="H636" i="1"/>
  <c r="H637" i="1"/>
  <c r="G639" i="1"/>
  <c r="H639" i="1"/>
  <c r="G640" i="1"/>
  <c r="G643" i="1"/>
  <c r="H643" i="1"/>
  <c r="G644" i="1"/>
  <c r="G645" i="1"/>
  <c r="G652" i="1"/>
  <c r="H652" i="1"/>
  <c r="G653" i="1"/>
  <c r="H653" i="1"/>
  <c r="G654" i="1"/>
  <c r="H654" i="1"/>
  <c r="H655" i="1"/>
  <c r="J655" i="1"/>
  <c r="G164" i="2"/>
  <c r="L351" i="1"/>
  <c r="D62" i="2"/>
  <c r="D63" i="2"/>
  <c r="D15" i="13"/>
  <c r="C15" i="13"/>
  <c r="C91" i="2"/>
  <c r="F78" i="2"/>
  <c r="C78" i="2"/>
  <c r="G157" i="2"/>
  <c r="G161" i="2"/>
  <c r="G156" i="2"/>
  <c r="E103" i="2"/>
  <c r="E63" i="2"/>
  <c r="E31" i="2"/>
  <c r="D19" i="13"/>
  <c r="C19" i="13"/>
  <c r="E13" i="13"/>
  <c r="C13" i="13"/>
  <c r="E78" i="2"/>
  <c r="E81" i="2"/>
  <c r="H112" i="1"/>
  <c r="H193" i="1"/>
  <c r="G629" i="1"/>
  <c r="J629" i="1"/>
  <c r="F112" i="1"/>
  <c r="J639" i="1"/>
  <c r="K605" i="1"/>
  <c r="G648" i="1"/>
  <c r="K571" i="1"/>
  <c r="I169" i="1"/>
  <c r="H169" i="1"/>
  <c r="J643" i="1"/>
  <c r="F476" i="1"/>
  <c r="H622" i="1"/>
  <c r="J622" i="1"/>
  <c r="I476" i="1"/>
  <c r="H625" i="1"/>
  <c r="G476" i="1"/>
  <c r="H623" i="1"/>
  <c r="J623" i="1"/>
  <c r="G338" i="1"/>
  <c r="G352" i="1"/>
  <c r="F169" i="1"/>
  <c r="J140" i="1"/>
  <c r="K598" i="1"/>
  <c r="G647" i="1"/>
  <c r="K545" i="1"/>
  <c r="H140" i="1"/>
  <c r="L393" i="1"/>
  <c r="C138" i="2"/>
  <c r="H571" i="1"/>
  <c r="H338" i="1"/>
  <c r="H352" i="1"/>
  <c r="C35" i="10"/>
  <c r="L309" i="1"/>
  <c r="L570" i="1"/>
  <c r="L337" i="1"/>
  <c r="C23" i="10"/>
  <c r="G163" i="2"/>
  <c r="G162" i="2"/>
  <c r="G160" i="2"/>
  <c r="G159" i="2"/>
  <c r="G158" i="2"/>
  <c r="G103" i="2"/>
  <c r="C103" i="2"/>
  <c r="F91" i="2"/>
  <c r="E50" i="2"/>
  <c r="F31" i="2"/>
  <c r="I338" i="1"/>
  <c r="I352" i="1"/>
  <c r="C140" i="2"/>
  <c r="J654" i="1"/>
  <c r="J653" i="1"/>
  <c r="G21" i="2"/>
  <c r="C6" i="10"/>
  <c r="J193" i="1"/>
  <c r="G646" i="1"/>
  <c r="G140" i="1"/>
  <c r="F140" i="1"/>
  <c r="G104" i="2"/>
  <c r="J618" i="1"/>
  <c r="C5" i="10"/>
  <c r="G42" i="2"/>
  <c r="H434" i="1"/>
  <c r="D103" i="2"/>
  <c r="I140" i="1"/>
  <c r="J652" i="1"/>
  <c r="G571" i="1"/>
  <c r="G434" i="1"/>
  <c r="C81" i="2"/>
  <c r="D6" i="13"/>
  <c r="C6" i="13"/>
  <c r="E104" i="2"/>
  <c r="J24" i="1"/>
  <c r="G23" i="2"/>
  <c r="G31" i="2"/>
  <c r="I452" i="1"/>
  <c r="L527" i="1"/>
  <c r="L529" i="1"/>
  <c r="G549" i="1"/>
  <c r="F5" i="13"/>
  <c r="J211" i="1"/>
  <c r="J257" i="1"/>
  <c r="L199" i="1"/>
  <c r="C27" i="12"/>
  <c r="C19" i="10"/>
  <c r="C122" i="2"/>
  <c r="F662" i="1"/>
  <c r="I662" i="1"/>
  <c r="C124" i="2"/>
  <c r="G649" i="1"/>
  <c r="J649" i="1"/>
  <c r="H647" i="1"/>
  <c r="L215" i="1"/>
  <c r="F229" i="1"/>
  <c r="G631" i="1"/>
  <c r="J631" i="1"/>
  <c r="C36" i="10"/>
  <c r="J647" i="1"/>
  <c r="J571" i="1"/>
  <c r="I434" i="1"/>
  <c r="G550" i="1"/>
  <c r="K550" i="1"/>
  <c r="K338" i="1"/>
  <c r="K352" i="1"/>
  <c r="G31" i="13"/>
  <c r="L400" i="1"/>
  <c r="L401" i="1"/>
  <c r="C139" i="2"/>
  <c r="C141" i="2"/>
  <c r="H401" i="1"/>
  <c r="H408" i="1"/>
  <c r="H644" i="1"/>
  <c r="G36" i="2"/>
  <c r="G50" i="2"/>
  <c r="F81" i="2"/>
  <c r="F104" i="2"/>
  <c r="G651" i="1"/>
  <c r="J651" i="1"/>
  <c r="J640" i="1"/>
  <c r="H461" i="1"/>
  <c r="H641" i="1"/>
  <c r="G662" i="1"/>
  <c r="C21" i="10"/>
  <c r="E131" i="2"/>
  <c r="E144" i="2"/>
  <c r="H25" i="13"/>
  <c r="L328" i="1"/>
  <c r="E123" i="2"/>
  <c r="E119" i="2"/>
  <c r="E128" i="2"/>
  <c r="E110" i="2"/>
  <c r="F290" i="1"/>
  <c r="F338" i="1"/>
  <c r="F352" i="1"/>
  <c r="L276" i="1"/>
  <c r="J338" i="1"/>
  <c r="J352" i="1"/>
  <c r="F31" i="13"/>
  <c r="F362" i="1"/>
  <c r="L358" i="1"/>
  <c r="H524" i="1"/>
  <c r="L521" i="1"/>
  <c r="H529" i="1"/>
  <c r="L531" i="1"/>
  <c r="H534" i="1"/>
  <c r="F539" i="1"/>
  <c r="F545" i="1"/>
  <c r="L536" i="1"/>
  <c r="L537" i="1"/>
  <c r="I550" i="1"/>
  <c r="H539" i="1"/>
  <c r="H544" i="1"/>
  <c r="L541" i="1"/>
  <c r="I575" i="1"/>
  <c r="F614" i="1"/>
  <c r="L611" i="1"/>
  <c r="L614" i="1"/>
  <c r="B22" i="12"/>
  <c r="C19" i="12"/>
  <c r="F193" i="1"/>
  <c r="G627" i="1"/>
  <c r="J627" i="1"/>
  <c r="D50" i="2"/>
  <c r="D51" i="2"/>
  <c r="C104" i="2"/>
  <c r="C24" i="10"/>
  <c r="D18" i="13"/>
  <c r="C18" i="13"/>
  <c r="B9" i="12"/>
  <c r="L197" i="1"/>
  <c r="G5" i="13"/>
  <c r="G33" i="13"/>
  <c r="K211" i="1"/>
  <c r="K257" i="1"/>
  <c r="K271" i="1"/>
  <c r="C15" i="10"/>
  <c r="C118" i="2"/>
  <c r="C120" i="2"/>
  <c r="E8" i="13"/>
  <c r="L255" i="1"/>
  <c r="F256" i="1"/>
  <c r="L256" i="1"/>
  <c r="B27" i="12"/>
  <c r="A31" i="12"/>
  <c r="L217" i="1"/>
  <c r="C38" i="10"/>
  <c r="E51" i="2"/>
  <c r="J644" i="1"/>
  <c r="F571" i="1"/>
  <c r="J641" i="1"/>
  <c r="L434" i="1"/>
  <c r="G638" i="1"/>
  <c r="J32" i="1"/>
  <c r="G211" i="1"/>
  <c r="G257" i="1"/>
  <c r="G271" i="1"/>
  <c r="I192" i="1"/>
  <c r="F103" i="2"/>
  <c r="J13" i="1"/>
  <c r="I446" i="1"/>
  <c r="G642" i="1"/>
  <c r="C18" i="2"/>
  <c r="E18" i="2"/>
  <c r="L234" i="1"/>
  <c r="L247" i="1"/>
  <c r="H660" i="1"/>
  <c r="C50" i="2"/>
  <c r="C51" i="2"/>
  <c r="I211" i="1"/>
  <c r="I257" i="1"/>
  <c r="I271" i="1"/>
  <c r="L200" i="1"/>
  <c r="B36" i="12"/>
  <c r="A40" i="12"/>
  <c r="H211" i="1"/>
  <c r="H257" i="1"/>
  <c r="H271" i="1"/>
  <c r="B18" i="12"/>
  <c r="L198" i="1"/>
  <c r="L203" i="1"/>
  <c r="L205" i="1"/>
  <c r="L207" i="1"/>
  <c r="C9" i="12"/>
  <c r="C10" i="12"/>
  <c r="C13" i="12"/>
  <c r="G247" i="1"/>
  <c r="L235" i="1"/>
  <c r="L238" i="1"/>
  <c r="L241" i="1"/>
  <c r="L243" i="1"/>
  <c r="E16" i="13"/>
  <c r="C16" i="13"/>
  <c r="G229" i="1"/>
  <c r="L216" i="1"/>
  <c r="L218" i="1"/>
  <c r="L223" i="1"/>
  <c r="L225" i="1"/>
  <c r="L227" i="1"/>
  <c r="C125" i="2"/>
  <c r="C12" i="12"/>
  <c r="L270" i="1"/>
  <c r="E142" i="2"/>
  <c r="C26" i="10"/>
  <c r="E114" i="2"/>
  <c r="L523" i="1"/>
  <c r="F551" i="1"/>
  <c r="K551" i="1"/>
  <c r="G162" i="1"/>
  <c r="G169" i="1"/>
  <c r="G193" i="1"/>
  <c r="G628" i="1"/>
  <c r="J628" i="1"/>
  <c r="D88" i="2"/>
  <c r="D91" i="2"/>
  <c r="D104" i="2"/>
  <c r="C21" i="12"/>
  <c r="J474" i="1"/>
  <c r="J476" i="1"/>
  <c r="H626" i="1"/>
  <c r="H638" i="1"/>
  <c r="G460" i="1"/>
  <c r="G461" i="1"/>
  <c r="H640" i="1"/>
  <c r="I459" i="1"/>
  <c r="J48" i="1"/>
  <c r="G47" i="2"/>
  <c r="L382" i="1"/>
  <c r="G636" i="1"/>
  <c r="J636" i="1"/>
  <c r="I112" i="1"/>
  <c r="I193" i="1"/>
  <c r="G630" i="1"/>
  <c r="J630" i="1"/>
  <c r="C11" i="12"/>
  <c r="C18" i="10"/>
  <c r="D12" i="13"/>
  <c r="C12" i="13"/>
  <c r="C121" i="2"/>
  <c r="C10" i="10"/>
  <c r="C109" i="2"/>
  <c r="L211" i="1"/>
  <c r="J549" i="1"/>
  <c r="J552" i="1"/>
  <c r="L544" i="1"/>
  <c r="H545" i="1"/>
  <c r="G51" i="2"/>
  <c r="C119" i="2"/>
  <c r="C128" i="2"/>
  <c r="D7" i="13"/>
  <c r="C7" i="13"/>
  <c r="C16" i="10"/>
  <c r="G12" i="2"/>
  <c r="G18" i="2"/>
  <c r="J19" i="1"/>
  <c r="G621" i="1"/>
  <c r="C8" i="13"/>
  <c r="E33" i="13"/>
  <c r="D35" i="13"/>
  <c r="A13" i="12"/>
  <c r="C22" i="12"/>
  <c r="A22" i="12"/>
  <c r="D127" i="2"/>
  <c r="D128" i="2"/>
  <c r="D145" i="2"/>
  <c r="L362" i="1"/>
  <c r="F661" i="1"/>
  <c r="D29" i="13"/>
  <c r="C29" i="13"/>
  <c r="G661" i="1"/>
  <c r="E109" i="2"/>
  <c r="E115" i="2"/>
  <c r="E145" i="2"/>
  <c r="L290" i="1"/>
  <c r="L408" i="1"/>
  <c r="H661" i="1"/>
  <c r="H664" i="1"/>
  <c r="J51" i="1"/>
  <c r="J271" i="1"/>
  <c r="H648" i="1"/>
  <c r="J648" i="1"/>
  <c r="C11" i="10"/>
  <c r="C110" i="2"/>
  <c r="C13" i="10"/>
  <c r="C112" i="2"/>
  <c r="C17" i="10"/>
  <c r="C20" i="12"/>
  <c r="F33" i="13"/>
  <c r="D5" i="13"/>
  <c r="C130" i="2"/>
  <c r="C144" i="2"/>
  <c r="F22" i="13"/>
  <c r="C22" i="13"/>
  <c r="C29" i="10"/>
  <c r="I549" i="1"/>
  <c r="I552" i="1"/>
  <c r="L539" i="1"/>
  <c r="L229" i="1"/>
  <c r="G660" i="1"/>
  <c r="C111" i="2"/>
  <c r="C12" i="10"/>
  <c r="I460" i="1"/>
  <c r="I461" i="1"/>
  <c r="H642" i="1"/>
  <c r="J642" i="1"/>
  <c r="C20" i="10"/>
  <c r="C123" i="2"/>
  <c r="D14" i="13"/>
  <c r="C14" i="13"/>
  <c r="J638" i="1"/>
  <c r="F257" i="1"/>
  <c r="F271" i="1"/>
  <c r="F663" i="1"/>
  <c r="I663" i="1"/>
  <c r="H549" i="1"/>
  <c r="H552" i="1"/>
  <c r="L534" i="1"/>
  <c r="F549" i="1"/>
  <c r="L524" i="1"/>
  <c r="L545" i="1"/>
  <c r="H33" i="13"/>
  <c r="C25" i="13"/>
  <c r="G552" i="1"/>
  <c r="C39" i="10"/>
  <c r="H672" i="1"/>
  <c r="H667" i="1"/>
  <c r="G637" i="1"/>
  <c r="J637" i="1"/>
  <c r="H646" i="1"/>
  <c r="J646" i="1"/>
  <c r="G664" i="1"/>
  <c r="C5" i="13"/>
  <c r="D33" i="13"/>
  <c r="D36" i="13"/>
  <c r="G626" i="1"/>
  <c r="J626" i="1"/>
  <c r="J52" i="1"/>
  <c r="H621" i="1"/>
  <c r="C27" i="10"/>
  <c r="C28" i="10"/>
  <c r="G635" i="1"/>
  <c r="J635" i="1"/>
  <c r="C115" i="2"/>
  <c r="C145" i="2"/>
  <c r="D39" i="10"/>
  <c r="K549" i="1"/>
  <c r="K552" i="1"/>
  <c r="F552" i="1"/>
  <c r="C41" i="10"/>
  <c r="J621" i="1"/>
  <c r="L338" i="1"/>
  <c r="L352" i="1"/>
  <c r="G633" i="1"/>
  <c r="J633" i="1"/>
  <c r="D31" i="13"/>
  <c r="C31" i="13"/>
  <c r="I661" i="1"/>
  <c r="L257" i="1"/>
  <c r="L271" i="1"/>
  <c r="G632" i="1"/>
  <c r="J632" i="1"/>
  <c r="F660" i="1"/>
  <c r="D22" i="10"/>
  <c r="D25" i="10"/>
  <c r="D23" i="10"/>
  <c r="C30" i="10"/>
  <c r="D24" i="10"/>
  <c r="D21" i="10"/>
  <c r="D19" i="10"/>
  <c r="D15" i="10"/>
  <c r="D26" i="10"/>
  <c r="D12" i="10"/>
  <c r="D11" i="10"/>
  <c r="D20" i="10"/>
  <c r="D10" i="10"/>
  <c r="D17" i="10"/>
  <c r="D13" i="10"/>
  <c r="D16" i="10"/>
  <c r="D18" i="10"/>
  <c r="F664" i="1"/>
  <c r="I660" i="1"/>
  <c r="I664" i="1"/>
  <c r="D27" i="10"/>
  <c r="D40" i="10"/>
  <c r="D35" i="10"/>
  <c r="D37" i="10"/>
  <c r="D38" i="10"/>
  <c r="D36" i="10"/>
  <c r="H656" i="1"/>
  <c r="G667" i="1"/>
  <c r="G672" i="1"/>
  <c r="I672" i="1"/>
  <c r="C7" i="10"/>
  <c r="I667" i="1"/>
  <c r="D41" i="10"/>
  <c r="F667" i="1"/>
  <c r="F672" i="1"/>
  <c r="C4" i="10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<sst xmlns="http://schemas.openxmlformats.org/spreadsheetml/2006/main" count="3956" uniqueCount="914">
  <si>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</si>
  <si>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</si>
  <si>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</si>
  <si>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</si>
  <si>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</si>
  <si>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</si>
  <si>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</si>
  <si>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</si>
  <si>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</si>
  <si>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</si>
  <si>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</si>
  <si>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</si>
  <si>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</si>
  <si>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</si>
  <si>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</si>
  <si>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</si>
  <si>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</si>
  <si>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</si>
  <si>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</si>
  <si>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</si>
  <si>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</si>
  <si>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</si>
  <si>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</si>
  <si>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</si>
  <si>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</si>
  <si>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</si>
  <si>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</si>
  <si>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</si>
  <si>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</si>
  <si>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</si>
  <si>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</si>
  <si>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</si>
  <si>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</si>
  <si>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</si>
  <si>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</si>
  <si>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</si>
  <si>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</si>
  <si>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</si>
  <si>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</si>
  <si>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</si>
  <si>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</si>
  <si>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</si>
  <si>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</si>
  <si>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</si>
  <si>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</si>
  <si>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</si>
  <si>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</si>
  <si>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</si>
  <si>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</si>
  <si>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</si>
  <si>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</si>
  <si>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</si>
  <si>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</si>
  <si>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</si>
  <si>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</si>
  <si>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</si>
  <si>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</si>
  <si>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</si>
  <si>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</si>
  <si>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</si>
  <si>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</si>
  <si>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</si>
  <si>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</si>
  <si>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</si>
  <si>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</si>
  <si>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</si>
  <si>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</si>
  <si>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</si>
  <si>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</si>
  <si>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</si>
  <si>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</si>
  <si>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</si>
  <si>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</si>
  <si>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</si>
  <si>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</si>
  <si>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</si>
  <si>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</si>
  <si>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</si>
  <si>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</si>
  <si>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</si>
  <si>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</si>
  <si>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</si>
  <si>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</si>
  <si>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</si>
  <si>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</si>
  <si>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</si>
  <si>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</si>
  <si>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</si>
  <si>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</si>
  <si>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</si>
  <si>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</si>
  <si>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</si>
  <si>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</si>
  <si>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</si>
  <si>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</si>
  <si>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</si>
  <si>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</si>
  <si>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</si>
  <si>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</si>
  <si>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</si>
  <si>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</si>
  <si>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</si>
  <si>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</si>
  <si>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</si>
  <si>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</si>
  <si>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</si>
  <si>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</si>
  <si>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</si>
  <si>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</si>
  <si>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</si>
  <si>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</si>
  <si>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</si>
  <si>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</si>
  <si>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</si>
  <si>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</si>
  <si>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</si>
  <si>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</si>
  <si>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</si>
  <si>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</si>
  <si>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</si>
  <si>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</si>
  <si>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</si>
  <si>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</si>
  <si>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</si>
  <si>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</si>
  <si>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</si>
  <si>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</si>
  <si>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</si>
  <si>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</si>
  <si>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</si>
  <si>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</si>
  <si>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</si>
  <si>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</si>
  <si>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</si>
  <si>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</si>
  <si>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</si>
  <si>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</si>
  <si>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</si>
  <si>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</si>
  <si>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</si>
  <si>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</si>
  <si>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</si>
  <si>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</si>
  <si>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</si>
  <si>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</si>
  <si>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</si>
  <si>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</si>
  <si>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</si>
  <si>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</si>
  <si>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</si>
  <si>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</si>
  <si>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</si>
  <si>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</si>
  <si>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</si>
  <si>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</si>
  <si>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</si>
  <si>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</si>
  <si>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</si>
  <si>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</si>
  <si>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</si>
  <si>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</si>
  <si>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</si>
  <si>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</si>
  <si>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</si>
  <si>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</si>
  <si>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</si>
  <si>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</si>
  <si>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</si>
  <si>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</si>
  <si>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</si>
  <si>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</si>
  <si>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</si>
  <si>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</si>
  <si>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</si>
  <si>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</si>
  <si>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</si>
  <si>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</si>
  <si>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</si>
  <si>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</si>
  <si>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</si>
  <si>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</si>
  <si>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</si>
  <si>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</si>
  <si>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</si>
  <si>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</si>
  <si>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</si>
  <si>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</si>
  <si>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</si>
  <si>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</si>
  <si>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</si>
  <si>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</si>
  <si>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</si>
  <si>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</si>
  <si>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</si>
  <si>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</si>
  <si>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</si>
  <si>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</si>
  <si>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</si>
  <si>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</si>
  <si>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</si>
  <si>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</si>
  <si>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</si>
  <si>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</si>
  <si>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</si>
  <si>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</si>
  <si>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</si>
  <si>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</si>
  <si>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</si>
  <si>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</si>
  <si>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</si>
  <si>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</si>
  <si>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</si>
  <si>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</si>
  <si>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</si>
  <si>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</si>
  <si>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</si>
  <si>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</si>
  <si>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</si>
  <si>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</si>
  <si>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</si>
  <si>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</si>
  <si>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</si>
  <si>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</si>
  <si>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</si>
  <si>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</si>
  <si>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</si>
  <si>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</si>
  <si>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</si>
  <si>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</si>
  <si>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</si>
  <si>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</si>
  <si>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</si>
  <si>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</si>
  <si>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</si>
  <si>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</si>
  <si>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</si>
  <si>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</si>
  <si>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</si>
  <si>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</si>
  <si>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</si>
  <si>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</si>
  <si>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</si>
  <si>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</si>
  <si>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</si>
  <si>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</si>
  <si>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</si>
  <si>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</si>
  <si>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</si>
  <si>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</si>
  <si>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</si>
  <si>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</si>
  <si>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</si>
  <si>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</si>
  <si>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</si>
  <si>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</si>
  <si>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</si>
  <si>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</si>
  <si>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</si>
  <si>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</si>
  <si>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</si>
  <si>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</si>
  <si>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</si>
  <si>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</si>
  <si>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</si>
  <si>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</si>
  <si>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</si>
  <si>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</si>
  <si>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</si>
  <si>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</si>
  <si>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</si>
  <si>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</si>
  <si>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</si>
  <si>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</si>
  <si>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</si>
  <si>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</si>
  <si>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</si>
  <si>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</si>
  <si>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</si>
  <si>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</si>
  <si>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</si>
  <si>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</si>
  <si>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</si>
  <si>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</si>
  <si>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</si>
  <si>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</si>
  <si>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</si>
  <si>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</si>
  <si>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</si>
  <si>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</si>
  <si>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</si>
  <si>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</si>
  <si>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</si>
  <si>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</si>
  <si>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</si>
  <si>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</si>
  <si>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</si>
  <si>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</si>
  <si>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</si>
  <si>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</si>
  <si>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</si>
  <si>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</si>
  <si>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</si>
  <si>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</si>
  <si>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</si>
  <si>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</si>
  <si>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</si>
  <si>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</si>
  <si>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</si>
  <si>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</si>
  <si>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</si>
  <si>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</si>
  <si>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</si>
  <si>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</si>
  <si>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</si>
  <si>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</si>
  <si>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</si>
  <si>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</si>
  <si>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</si>
  <si>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</si>
  <si>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</si>
  <si>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</si>
  <si>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</si>
  <si>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</si>
  <si>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</si>
  <si>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</si>
  <si>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</si>
  <si>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</si>
  <si>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</si>
  <si>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</si>
  <si>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</si>
  <si>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</si>
  <si>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</si>
  <si>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</si>
  <si>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</si>
  <si>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</si>
  <si>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</si>
  <si>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</si>
  <si>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</si>
  <si>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</si>
  <si>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</si>
  <si>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</si>
  <si>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</si>
  <si>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</si>
  <si>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</si>
  <si>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</si>
  <si>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</si>
  <si>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</si>
  <si>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</si>
  <si>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</si>
  <si>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</si>
  <si>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</si>
  <si>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</si>
  <si>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</si>
  <si>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</si>
  <si>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</si>
  <si>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</si>
  <si>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</si>
  <si>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</si>
  <si>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</si>
  <si>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</si>
  <si>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</si>
  <si>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</si>
  <si>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</si>
  <si>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</si>
  <si>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</si>
  <si>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</si>
  <si>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</si>
  <si>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</si>
  <si>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</si>
  <si>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</si>
  <si>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</si>
  <si>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</si>
  <si>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</si>
  <si>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</si>
  <si>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</si>
  <si>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</si>
  <si>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</si>
  <si>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</si>
  <si>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</si>
  <si>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</si>
  <si>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</si>
  <si>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</si>
  <si>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</si>
  <si>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</si>
  <si>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</si>
  <si>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</si>
  <si>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</si>
  <si>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</si>
  <si>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</si>
  <si>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</si>
  <si>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</si>
  <si>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</si>
  <si>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</si>
  <si>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</si>
  <si>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</si>
  <si>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</si>
  <si>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</si>
  <si>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</si>
  <si>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</si>
  <si>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</si>
  <si>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</si>
  <si>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</si>
  <si>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</si>
  <si>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</si>
  <si>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</si>
  <si>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</si>
  <si>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</si>
  <si>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</si>
  <si>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</si>
  <si>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</si>
  <si>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</si>
  <si>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</si>
  <si>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</si>
  <si>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</si>
  <si>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</si>
  <si>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</si>
  <si>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</si>
  <si>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</si>
  <si>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</si>
  <si>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</si>
  <si>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</si>
  <si>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</si>
  <si>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</si>
  <si>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</si>
  <si>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</si>
  <si>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</si>
  <si>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</si>
  <si>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</si>
  <si>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</si>
  <si>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</si>
  <si>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</si>
  <si>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</si>
  <si>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</si>
  <si>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</si>
  <si>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</si>
  <si>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</si>
  <si>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</si>
  <si>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</si>
  <si>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</si>
  <si>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</si>
  <si>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</si>
  <si>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</si>
  <si>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</si>
  <si>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</si>
  <si>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</si>
  <si>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</si>
  <si>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</si>
  <si>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</si>
  <si>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</si>
  <si>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</si>
  <si>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</si>
  <si>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</si>
  <si>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</si>
  <si>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</si>
  <si>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</si>
  <si>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</si>
  <si>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</si>
  <si>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</si>
  <si>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</si>
  <si>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</si>
  <si>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</si>
  <si>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</si>
  <si>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</si>
  <si>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</si>
  <si>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</si>
  <si>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</si>
  <si>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</si>
  <si>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</si>
  <si>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</si>
  <si>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</si>
  <si>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</si>
  <si>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</si>
  <si>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</si>
  <si>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</si>
  <si>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</si>
  <si>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</si>
  <si>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</si>
  <si>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</si>
  <si>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</si>
  <si>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</si>
  <si>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</si>
  <si>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</si>
  <si>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</si>
  <si>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</si>
  <si>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</si>
  <si>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</si>
  <si>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</si>
  <si>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</si>
  <si>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</si>
  <si>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</si>
  <si>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</si>
  <si>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</si>
  <si>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</si>
  <si>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</si>
  <si>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</si>
  <si>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</si>
  <si>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</si>
  <si>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</si>
  <si>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</si>
  <si>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</si>
  <si>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</si>
  <si>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</si>
  <si>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</si>
  <si>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</si>
  <si>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</si>
  <si>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</si>
  <si>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</si>
  <si>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</si>
  <si>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</si>
  <si>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</si>
  <si>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</si>
  <si>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</si>
  <si>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</si>
  <si>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</si>
  <si>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</si>
  <si>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</si>
  <si>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</si>
  <si>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</si>
  <si>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</si>
  <si>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</si>
  <si>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</si>
  <si>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</si>
  <si>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</si>
  <si>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</si>
  <si>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</si>
  <si>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</si>
  <si>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</si>
  <si>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</si>
  <si>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</si>
  <si>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</si>
  <si>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</si>
  <si>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</si>
  <si>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</si>
  <si>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</si>
  <si>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</si>
  <si>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</si>
  <si>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</si>
  <si>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</si>
  <si>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</si>
  <si>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</si>
  <si>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</si>
  <si>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</si>
  <si>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</si>
  <si>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</si>
  <si>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</si>
  <si>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</si>
  <si>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</si>
  <si>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</si>
  <si>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</si>
  <si>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</si>
  <si>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</si>
  <si>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</si>
  <si>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</si>
  <si>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</si>
  <si>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</si>
  <si>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</si>
  <si>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</si>
  <si>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</si>
  <si>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</si>
  <si>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</si>
  <si>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</si>
  <si>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</si>
  <si>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</si>
  <si>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</si>
  <si>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</si>
  <si>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</si>
  <si>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</si>
  <si>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</si>
  <si>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</si>
  <si>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</si>
  <si>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</si>
  <si>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</si>
  <si>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</si>
  <si>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</si>
  <si>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</si>
  <si>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</si>
  <si>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</si>
  <si>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</si>
  <si>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</si>
  <si>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</si>
  <si>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</si>
  <si>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</si>
  <si>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</si>
  <si>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</si>
  <si>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</si>
  <si>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</si>
  <si>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</si>
  <si>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</si>
  <si>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</si>
  <si>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</si>
  <si>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</si>
  <si>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</si>
  <si>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</si>
  <si>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</si>
  <si>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</si>
  <si>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</si>
  <si>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</si>
  <si>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</si>
  <si>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</si>
  <si>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</si>
  <si>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</si>
  <si>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</si>
  <si>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</si>
  <si>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</si>
  <si>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</si>
  <si>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</si>
  <si>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</si>
  <si>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</si>
  <si>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</si>
  <si>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</si>
  <si>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</si>
  <si>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</si>
  <si>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</si>
  <si>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</si>
  <si>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</si>
  <si>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</si>
  <si>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</si>
  <si>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</si>
  <si>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</si>
  <si>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</si>
  <si>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</si>
  <si>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</si>
  <si>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</si>
  <si>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</si>
  <si>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</si>
  <si>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</si>
  <si>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</si>
  <si>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</si>
  <si>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</si>
  <si>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</si>
  <si>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</si>
  <si>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</si>
  <si>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</si>
  <si>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</si>
  <si>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</si>
  <si>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</si>
  <si>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</si>
  <si>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</si>
  <si>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</si>
  <si>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</si>
  <si>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</si>
  <si>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</si>
  <si>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</si>
  <si>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</si>
  <si>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</si>
  <si>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</si>
  <si>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</si>
  <si>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</si>
  <si>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</si>
  <si>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</si>
  <si>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</si>
  <si>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</si>
  <si>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</si>
  <si>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</si>
  <si>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</si>
  <si>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</si>
  <si>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</si>
  <si>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</si>
  <si>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</si>
  <si>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</si>
  <si>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</si>
  <si>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</si>
  <si>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</si>
  <si>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</si>
  <si>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</si>
  <si>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</si>
  <si>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</si>
  <si>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</si>
  <si>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</si>
  <si>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</si>
  <si>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</si>
  <si>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</si>
  <si>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</si>
  <si>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</si>
  <si>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</si>
  <si>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</si>
  <si>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</si>
  <si>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</si>
  <si>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</si>
  <si>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</si>
  <si>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</si>
  <si>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</si>
  <si>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</si>
  <si>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</si>
  <si>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</si>
  <si>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</si>
  <si>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</si>
  <si>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</si>
  <si>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</si>
  <si>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</si>
  <si>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</si>
  <si>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</si>
  <si>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</si>
  <si>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</si>
  <si>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</si>
  <si>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</si>
  <si>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</si>
  <si>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</si>
  <si>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</si>
  <si>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</si>
  <si>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</si>
  <si>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</si>
  <si>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</si>
  <si>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</si>
  <si>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</si>
  <si>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</si>
  <si>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</si>
  <si>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</si>
  <si>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</si>
  <si>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</si>
  <si>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</si>
  <si>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</si>
  <si>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</si>
  <si>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</si>
  <si>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</si>
  <si>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</si>
  <si>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</si>
  <si>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</si>
  <si>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</si>
  <si>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</si>
  <si>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</si>
  <si>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</si>
  <si>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</si>
  <si>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</si>
  <si>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</si>
  <si>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</si>
  <si>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</si>
  <si>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</si>
  <si>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</si>
  <si>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</si>
  <si>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</si>
  <si>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</si>
  <si>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</si>
  <si>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</si>
  <si>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</si>
  <si>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</si>
  <si>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</si>
  <si>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</si>
  <si>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</si>
  <si>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</si>
  <si>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</si>
  <si>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</si>
  <si>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</si>
  <si>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</si>
  <si>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</si>
  <si>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</si>
  <si>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</si>
  <si>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</si>
  <si>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</si>
  <si>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</si>
  <si>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</si>
  <si>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</si>
  <si>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</si>
  <si>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</si>
  <si>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</si>
  <si>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</si>
  <si>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</si>
  <si>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</si>
  <si>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</si>
  <si>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</si>
  <si>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</si>
  <si>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</si>
  <si>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</si>
  <si>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</si>
  <si>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</si>
  <si>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</si>
  <si>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</si>
  <si>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</si>
  <si>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</si>
  <si>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</si>
  <si>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</si>
  <si>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</si>
  <si>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</si>
  <si>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</si>
  <si>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</si>
  <si>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</si>
  <si>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</si>
  <si>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</si>
  <si>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</si>
  <si>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</si>
  <si>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</si>
  <si>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</si>
  <si>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</si>
  <si>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</si>
  <si>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</si>
  <si>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</si>
  <si>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</si>
  <si>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</si>
  <si>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</si>
  <si>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</si>
  <si>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</si>
  <si>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</si>
  <si>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</si>
  <si>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</si>
  <si>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</si>
  <si>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</si>
  <si>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</si>
  <si>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</si>
  <si>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</si>
  <si>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</si>
  <si>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</si>
  <si>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</si>
  <si>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</si>
  <si>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</si>
  <si>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</si>
  <si>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</si>
  <si>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</si>
  <si>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</si>
  <si>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</si>
  <si>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</si>
  <si>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</si>
  <si>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</si>
  <si>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</si>
  <si>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</si>
  <si>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</si>
  <si>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</si>
  <si>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</si>
  <si>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</si>
  <si>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</si>
  <si>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</si>
  <si>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</si>
  <si>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</si>
  <si>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</si>
  <si>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</si>
  <si>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</si>
  <si>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</si>
  <si>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</si>
  <si>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</si>
  <si>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</si>
  <si>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</si>
  <si>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</si>
  <si>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</si>
  <si>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</si>
  <si>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</si>
  <si>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</si>
  <si>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</si>
  <si>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</si>
  <si>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</si>
  <si>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</si>
  <si>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</si>
  <si>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</si>
  <si>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</si>
  <si>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</si>
  <si>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</si>
  <si>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</si>
  <si>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</si>
  <si>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</si>
  <si>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</si>
  <si>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</si>
  <si>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</si>
  <si>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</si>
  <si>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</si>
  <si>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</si>
  <si>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</si>
  <si>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</si>
  <si>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</si>
  <si>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</si>
  <si>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</si>
  <si>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</si>
  <si>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</si>
  <si>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</si>
  <si>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</si>
  <si>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</si>
  <si>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</si>
  <si>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</si>
  <si>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</si>
  <si>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</si>
  <si>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</si>
  <si>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</si>
  <si>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</si>
  <si>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</si>
  <si>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</si>
  <si>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</si>
  <si>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</si>
  <si>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</si>
  <si>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</si>
  <si>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</si>
  <si>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</si>
  <si>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</si>
  <si>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</si>
  <si>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</si>
  <si>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</si>
  <si>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</si>
  <si>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</si>
  <si>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</si>
  <si>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</si>
  <si>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</si>
  <si>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</si>
  <si>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</si>
  <si>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</si>
  <si>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</si>
  <si>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</si>
  <si>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</si>
  <si>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</si>
  <si>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</si>
  <si>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</si>
  <si>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</si>
  <si>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</si>
  <si>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</si>
  <si>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</si>
  <si>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</si>
  <si>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</si>
  <si>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</si>
  <si>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</si>
  <si>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</si>
  <si>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</si>
  <si>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</si>
  <si>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</si>
  <si>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</si>
  <si>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</si>
  <si>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</si>
  <si>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1/15/95</t>
  </si>
  <si>
    <t>1/15/15</t>
  </si>
  <si>
    <t>Hanover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</si>
</sst>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55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showGridLines="0" tabSelected="1" zoomScale="75" zoomScaleNormal="75" zoomScalePageLayoutView="125" workbookViewId="0">
      <pane xSplit="5" ySplit="3" topLeftCell="F505" activePane="bottomRight" state="frozen"/>
      <selection pane="topRight" activeCell="F1" sqref="F1"/>
      <selection pane="bottomLeft" activeCell="A4" sqref="A4"/>
      <selection pane="bottomRight" activeCell="F526" sqref="F526:K528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233</v>
      </c>
      <c r="C2" s="21">
        <v>233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100-150640.1</f>
        <v>-150540.1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568.02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1763.77</v>
      </c>
      <c r="H13" s="18">
        <v>39592.879999999997</v>
      </c>
      <c r="I13" s="18"/>
      <c r="J13" s="67">
        <f>SUM(I442)</f>
        <v>1720795.3800000001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820.96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2380.5700000000002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-146770.55000000002</v>
      </c>
      <c r="G19" s="41">
        <f>SUM(G9:G18)</f>
        <v>1763.77</v>
      </c>
      <c r="H19" s="41">
        <f>SUM(H9:H18)</f>
        <v>39592.879999999997</v>
      </c>
      <c r="I19" s="41">
        <f>SUM(I9:I18)</f>
        <v>0</v>
      </c>
      <c r="J19" s="41">
        <f>SUM(J9:J18)</f>
        <v>1720795.3800000001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-415972.66</v>
      </c>
      <c r="G22" s="18">
        <v>-27696.959999999999</v>
      </c>
      <c r="H22" s="18">
        <v>39592.879999999997</v>
      </c>
      <c r="I22" s="18">
        <v>404076.74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182998.79+11882.13</f>
        <v>194880.92</v>
      </c>
      <c r="G24" s="18">
        <v>248.3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17462.59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5560+40000.27</f>
        <v>45560.27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-175531.46999999997</v>
      </c>
      <c r="G32" s="41">
        <f>SUM(G22:G31)</f>
        <v>-9986.07</v>
      </c>
      <c r="H32" s="41">
        <f>SUM(H22:H31)</f>
        <v>39592.879999999997</v>
      </c>
      <c r="I32" s="41">
        <f>SUM(I22:I31)</f>
        <v>404076.74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11749.84</v>
      </c>
      <c r="H48" s="18"/>
      <c r="I48" s="18"/>
      <c r="J48" s="13">
        <f>SUM(I459)</f>
        <v>1720795.3800000001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>
        <v>-404076.74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28760.92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28760.92</v>
      </c>
      <c r="G51" s="41">
        <f>SUM(G35:G50)</f>
        <v>11749.84</v>
      </c>
      <c r="H51" s="41">
        <f>SUM(H35:H50)</f>
        <v>0</v>
      </c>
      <c r="I51" s="41">
        <f>SUM(I35:I50)</f>
        <v>-404076.74</v>
      </c>
      <c r="J51" s="41">
        <f>SUM(J35:J50)</f>
        <v>1720795.3800000001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-146770.54999999999</v>
      </c>
      <c r="G52" s="41">
        <f>G51+G32</f>
        <v>1763.7700000000004</v>
      </c>
      <c r="H52" s="41">
        <f>H51+H32</f>
        <v>39592.879999999997</v>
      </c>
      <c r="I52" s="41">
        <f>I51+I32</f>
        <v>0</v>
      </c>
      <c r="J52" s="41">
        <f>J51+J32</f>
        <v>1720795.3800000001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8680729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8680729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18836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18836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297.51</v>
      </c>
      <c r="G96" s="18"/>
      <c r="H96" s="18"/>
      <c r="I96" s="18"/>
      <c r="J96" s="18">
        <f>8138.93+153992.42+36507.22</f>
        <v>198638.57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-3981.47+136362.6-1612.5+1304.78-15449.8</f>
        <v>116623.61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14304.51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11405.78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26013.800000000003</v>
      </c>
      <c r="G111" s="41">
        <f>SUM(G96:G110)</f>
        <v>116623.61</v>
      </c>
      <c r="H111" s="41">
        <f>SUM(H96:H110)</f>
        <v>0</v>
      </c>
      <c r="I111" s="41">
        <f>SUM(I96:I110)</f>
        <v>0</v>
      </c>
      <c r="J111" s="41">
        <f>SUM(J96:J110)</f>
        <v>198638.57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8725578.8000000007</v>
      </c>
      <c r="G112" s="41">
        <f>G60+G111</f>
        <v>116623.61</v>
      </c>
      <c r="H112" s="41">
        <f>H60+H79+H94+H111</f>
        <v>0</v>
      </c>
      <c r="I112" s="41">
        <f>I60+I111</f>
        <v>0</v>
      </c>
      <c r="J112" s="41">
        <f>J60+J111</f>
        <v>198638.57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2189432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2189432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161071.87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320835.01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481906.88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148716.01999999999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2820054.9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15252.12+4478.25</f>
        <v>19730.370000000003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6660.03+9933</f>
        <v>16593.03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79553.74+5069</f>
        <v>84622.74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82877.56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82877.56</v>
      </c>
      <c r="G162" s="41">
        <f>SUM(G150:G161)</f>
        <v>16593.03</v>
      </c>
      <c r="H162" s="41">
        <f>SUM(H150:H161)</f>
        <v>104353.11000000002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3979.64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86857.2</v>
      </c>
      <c r="G169" s="41">
        <f>G147+G162+SUM(G163:G168)</f>
        <v>16593.03</v>
      </c>
      <c r="H169" s="41">
        <f>H147+H162+SUM(H163:H168)</f>
        <v>104353.11000000002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17302.59+15609.1</f>
        <v>32911.69</v>
      </c>
      <c r="H179" s="18"/>
      <c r="I179" s="18">
        <v>50000</v>
      </c>
      <c r="J179" s="18">
        <v>85000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32911.69</v>
      </c>
      <c r="H183" s="41">
        <f>SUM(H179:H182)</f>
        <v>0</v>
      </c>
      <c r="I183" s="41">
        <f>SUM(I179:I182)</f>
        <v>50000</v>
      </c>
      <c r="J183" s="41">
        <f>SUM(J179:J182)</f>
        <v>85000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32911.69</v>
      </c>
      <c r="H192" s="41">
        <f>+H183+SUM(H188:H191)</f>
        <v>0</v>
      </c>
      <c r="I192" s="41">
        <f>I177+I183+SUM(I188:I191)</f>
        <v>50000</v>
      </c>
      <c r="J192" s="41">
        <f>J183</f>
        <v>85000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11632490.9</v>
      </c>
      <c r="G193" s="47">
        <f>G112+G140+G169+G192</f>
        <v>166128.33000000002</v>
      </c>
      <c r="H193" s="47">
        <f>H112+H140+H169+H192</f>
        <v>104353.11000000002</v>
      </c>
      <c r="I193" s="47">
        <f>I112+I140+I169+I192</f>
        <v>50000</v>
      </c>
      <c r="J193" s="47">
        <f>J112+J140+J192</f>
        <v>283638.57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2743524.63</v>
      </c>
      <c r="G197" s="18">
        <v>1211949.3600000001</v>
      </c>
      <c r="H197" s="18">
        <v>1916920.1500000001</v>
      </c>
      <c r="I197" s="18">
        <v>68039.850000000006</v>
      </c>
      <c r="J197" s="18">
        <v>54838.6</v>
      </c>
      <c r="K197" s="18">
        <v>0</v>
      </c>
      <c r="L197" s="19">
        <f>SUM(F197:K197)</f>
        <v>5995272.5899999999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1332786.92</v>
      </c>
      <c r="G198" s="18">
        <v>620598.31000000006</v>
      </c>
      <c r="H198" s="18">
        <v>275020.16000000003</v>
      </c>
      <c r="I198" s="18">
        <v>9021.1299999999992</v>
      </c>
      <c r="J198" s="18">
        <v>1351.41</v>
      </c>
      <c r="K198" s="18">
        <v>579.5</v>
      </c>
      <c r="L198" s="19">
        <f>SUM(F198:K198)</f>
        <v>2239357.4300000002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192142.45</v>
      </c>
      <c r="G202" s="18">
        <v>96697.21</v>
      </c>
      <c r="H202" s="18">
        <v>564</v>
      </c>
      <c r="I202" s="18">
        <v>1556.92</v>
      </c>
      <c r="J202" s="18">
        <v>1043.99</v>
      </c>
      <c r="K202" s="18">
        <v>35</v>
      </c>
      <c r="L202" s="19">
        <f t="shared" ref="L202:L208" si="0">SUM(F202:K202)</f>
        <v>292039.57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106985.04</v>
      </c>
      <c r="G203" s="18">
        <v>82723.429999999993</v>
      </c>
      <c r="H203" s="18">
        <v>20537.2</v>
      </c>
      <c r="I203" s="18">
        <v>13257.96</v>
      </c>
      <c r="J203" s="18">
        <v>4133.49</v>
      </c>
      <c r="K203" s="18">
        <v>0</v>
      </c>
      <c r="L203" s="19">
        <f t="shared" si="0"/>
        <v>227637.11999999997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8322</v>
      </c>
      <c r="G204" s="18">
        <v>679.33</v>
      </c>
      <c r="H204" s="18">
        <v>329348.18</v>
      </c>
      <c r="I204" s="18">
        <v>0</v>
      </c>
      <c r="J204" s="18">
        <v>0</v>
      </c>
      <c r="K204" s="18">
        <v>6936.69</v>
      </c>
      <c r="L204" s="19">
        <f t="shared" si="0"/>
        <v>345286.2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259130.44</v>
      </c>
      <c r="G205" s="18">
        <v>305799.55</v>
      </c>
      <c r="H205" s="18">
        <v>27640.39</v>
      </c>
      <c r="I205" s="18">
        <v>2208.7399999999998</v>
      </c>
      <c r="J205" s="18">
        <v>2362.7800000000002</v>
      </c>
      <c r="K205" s="18">
        <v>1019</v>
      </c>
      <c r="L205" s="19">
        <f t="shared" si="0"/>
        <v>598160.9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194544.91</v>
      </c>
      <c r="G207" s="18">
        <v>87472.47</v>
      </c>
      <c r="H207" s="18">
        <v>139460.1</v>
      </c>
      <c r="I207" s="18">
        <v>134431.53</v>
      </c>
      <c r="J207" s="18">
        <v>851.92</v>
      </c>
      <c r="K207" s="18">
        <v>0</v>
      </c>
      <c r="L207" s="19">
        <f t="shared" si="0"/>
        <v>556760.93000000005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221328.08</v>
      </c>
      <c r="I208" s="18">
        <v>7232.98</v>
      </c>
      <c r="J208" s="18">
        <v>0</v>
      </c>
      <c r="K208" s="18">
        <v>0</v>
      </c>
      <c r="L208" s="19">
        <f t="shared" si="0"/>
        <v>228561.06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4837436.3900000006</v>
      </c>
      <c r="G211" s="41">
        <f t="shared" si="1"/>
        <v>2405919.66</v>
      </c>
      <c r="H211" s="41">
        <f t="shared" si="1"/>
        <v>2930818.2600000007</v>
      </c>
      <c r="I211" s="41">
        <f t="shared" si="1"/>
        <v>235749.11000000002</v>
      </c>
      <c r="J211" s="41">
        <f t="shared" si="1"/>
        <v>64582.189999999995</v>
      </c>
      <c r="K211" s="41">
        <f t="shared" si="1"/>
        <v>8570.1899999999987</v>
      </c>
      <c r="L211" s="41">
        <f t="shared" si="1"/>
        <v>10483075.799999999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110419.87</v>
      </c>
      <c r="I226" s="18">
        <v>4763.18</v>
      </c>
      <c r="J226" s="18">
        <v>0</v>
      </c>
      <c r="K226" s="18">
        <v>0</v>
      </c>
      <c r="L226" s="19">
        <f t="shared" si="2"/>
        <v>115183.04999999999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110419.87</v>
      </c>
      <c r="I229" s="41">
        <f>SUM(I215:I228)</f>
        <v>4763.18</v>
      </c>
      <c r="J229" s="41">
        <f>SUM(J215:J228)</f>
        <v>0</v>
      </c>
      <c r="K229" s="41">
        <f t="shared" si="3"/>
        <v>0</v>
      </c>
      <c r="L229" s="41">
        <f t="shared" si="3"/>
        <v>115183.04999999999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605811.17000000004</v>
      </c>
      <c r="I234" s="18">
        <v>0</v>
      </c>
      <c r="J234" s="18">
        <v>0</v>
      </c>
      <c r="K234" s="18">
        <v>0</v>
      </c>
      <c r="L234" s="19">
        <f>SUM(F234:K234)</f>
        <v>605811.17000000004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150200.77000000002</v>
      </c>
      <c r="I244" s="18">
        <v>6479.2200000000012</v>
      </c>
      <c r="J244" s="18">
        <v>0</v>
      </c>
      <c r="K244" s="18">
        <v>0</v>
      </c>
      <c r="L244" s="19">
        <f t="shared" si="4"/>
        <v>156679.99000000002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756011.94000000006</v>
      </c>
      <c r="I247" s="41">
        <f t="shared" si="5"/>
        <v>6479.2200000000012</v>
      </c>
      <c r="J247" s="41">
        <f t="shared" si="5"/>
        <v>0</v>
      </c>
      <c r="K247" s="41">
        <f t="shared" si="5"/>
        <v>0</v>
      </c>
      <c r="L247" s="41">
        <f t="shared" si="5"/>
        <v>762491.16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61975.82</v>
      </c>
      <c r="I255" s="18">
        <v>0</v>
      </c>
      <c r="J255" s="18">
        <v>0</v>
      </c>
      <c r="K255" s="18">
        <v>0</v>
      </c>
      <c r="L255" s="19">
        <f t="shared" si="6"/>
        <v>61975.82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61975.82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61975.82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4837436.3900000006</v>
      </c>
      <c r="G257" s="41">
        <f t="shared" si="8"/>
        <v>2405919.66</v>
      </c>
      <c r="H257" s="41">
        <f t="shared" si="8"/>
        <v>3859225.8900000006</v>
      </c>
      <c r="I257" s="41">
        <f t="shared" si="8"/>
        <v>246991.51</v>
      </c>
      <c r="J257" s="41">
        <f t="shared" si="8"/>
        <v>64582.189999999995</v>
      </c>
      <c r="K257" s="41">
        <f t="shared" si="8"/>
        <v>8570.1899999999987</v>
      </c>
      <c r="L257" s="41">
        <f t="shared" si="8"/>
        <v>11422725.83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195000</v>
      </c>
      <c r="L260" s="19">
        <f>SUM(F260:K260)</f>
        <v>195000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25350</v>
      </c>
      <c r="L261" s="19">
        <f>SUM(F261:K261)</f>
        <v>25350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32911.69</v>
      </c>
      <c r="L263" s="19">
        <f>SUM(F263:K263)</f>
        <v>32911.69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85000</v>
      </c>
      <c r="L266" s="19">
        <f t="shared" si="9"/>
        <v>85000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388261.69</v>
      </c>
      <c r="L270" s="41">
        <f t="shared" si="9"/>
        <v>388261.69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4837436.3900000006</v>
      </c>
      <c r="G271" s="42">
        <f t="shared" si="11"/>
        <v>2405919.66</v>
      </c>
      <c r="H271" s="42">
        <f t="shared" si="11"/>
        <v>3859225.8900000006</v>
      </c>
      <c r="I271" s="42">
        <f t="shared" si="11"/>
        <v>246991.51</v>
      </c>
      <c r="J271" s="42">
        <f t="shared" si="11"/>
        <v>64582.189999999995</v>
      </c>
      <c r="K271" s="42">
        <f t="shared" si="11"/>
        <v>396831.88</v>
      </c>
      <c r="L271" s="42">
        <f t="shared" si="11"/>
        <v>11810987.52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12714.12</v>
      </c>
      <c r="G276" s="18">
        <v>4964.82</v>
      </c>
      <c r="H276" s="18">
        <v>2051.4299999999998</v>
      </c>
      <c r="I276" s="18">
        <v>0</v>
      </c>
      <c r="J276" s="18">
        <v>0</v>
      </c>
      <c r="K276" s="18">
        <v>0</v>
      </c>
      <c r="L276" s="19">
        <f>SUM(F276:K276)</f>
        <v>19730.370000000003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82519.960000000006</v>
      </c>
      <c r="G277" s="18">
        <v>0</v>
      </c>
      <c r="H277" s="18">
        <v>600</v>
      </c>
      <c r="I277" s="18">
        <v>0</v>
      </c>
      <c r="J277" s="18">
        <v>1502.78</v>
      </c>
      <c r="K277" s="18">
        <v>0</v>
      </c>
      <c r="L277" s="19">
        <f>SUM(F277:K277)</f>
        <v>84622.74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95234.08</v>
      </c>
      <c r="G290" s="42">
        <f t="shared" si="13"/>
        <v>4964.82</v>
      </c>
      <c r="H290" s="42">
        <f t="shared" si="13"/>
        <v>2651.43</v>
      </c>
      <c r="I290" s="42">
        <f t="shared" si="13"/>
        <v>0</v>
      </c>
      <c r="J290" s="42">
        <f t="shared" si="13"/>
        <v>1502.78</v>
      </c>
      <c r="K290" s="42">
        <f t="shared" si="13"/>
        <v>0</v>
      </c>
      <c r="L290" s="41">
        <f t="shared" si="13"/>
        <v>104353.11000000002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95234.08</v>
      </c>
      <c r="G338" s="41">
        <f t="shared" si="20"/>
        <v>4964.82</v>
      </c>
      <c r="H338" s="41">
        <f t="shared" si="20"/>
        <v>2651.43</v>
      </c>
      <c r="I338" s="41">
        <f t="shared" si="20"/>
        <v>0</v>
      </c>
      <c r="J338" s="41">
        <f t="shared" si="20"/>
        <v>1502.78</v>
      </c>
      <c r="K338" s="41">
        <f t="shared" si="20"/>
        <v>0</v>
      </c>
      <c r="L338" s="41">
        <f t="shared" si="20"/>
        <v>104353.11000000002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95234.08</v>
      </c>
      <c r="G352" s="41">
        <f>G338</f>
        <v>4964.82</v>
      </c>
      <c r="H352" s="41">
        <f>H338</f>
        <v>2651.43</v>
      </c>
      <c r="I352" s="41">
        <f>I338</f>
        <v>0</v>
      </c>
      <c r="J352" s="41">
        <f>J338</f>
        <v>1502.78</v>
      </c>
      <c r="K352" s="47">
        <f>K338+K351</f>
        <v>0</v>
      </c>
      <c r="L352" s="41">
        <f>L338+L351</f>
        <v>104353.11000000002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28943+34039.85</f>
        <v>62982.85</v>
      </c>
      <c r="G358" s="18">
        <f>1406.25+8529.63+70+115.78+3666.04+4836.75</f>
        <v>18624.45</v>
      </c>
      <c r="H358" s="18">
        <f>1206.7</f>
        <v>1206.7</v>
      </c>
      <c r="I358" s="18">
        <f>73074.66+10201.48</f>
        <v>83276.14</v>
      </c>
      <c r="J358" s="18">
        <v>343</v>
      </c>
      <c r="K358" s="18"/>
      <c r="L358" s="13">
        <f>SUM(F358:K358)</f>
        <v>166433.14000000001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62982.85</v>
      </c>
      <c r="G362" s="47">
        <f t="shared" si="22"/>
        <v>18624.45</v>
      </c>
      <c r="H362" s="47">
        <f t="shared" si="22"/>
        <v>1206.7</v>
      </c>
      <c r="I362" s="47">
        <f t="shared" si="22"/>
        <v>83276.14</v>
      </c>
      <c r="J362" s="47">
        <f t="shared" si="22"/>
        <v>343</v>
      </c>
      <c r="K362" s="47">
        <f t="shared" si="22"/>
        <v>0</v>
      </c>
      <c r="L362" s="47">
        <f t="shared" si="22"/>
        <v>166433.14000000001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73074.66+10201.48</f>
        <v>83276.14</v>
      </c>
      <c r="G367" s="18"/>
      <c r="H367" s="18"/>
      <c r="I367" s="56">
        <f>SUM(F367:H367)</f>
        <v>83276.14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83276.14</v>
      </c>
      <c r="G369" s="47">
        <f>SUM(G367:G368)</f>
        <v>0</v>
      </c>
      <c r="H369" s="47">
        <f>SUM(H367:H368)</f>
        <v>0</v>
      </c>
      <c r="I369" s="47">
        <f>SUM(I367:I368)</f>
        <v>83276.14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454076.74</v>
      </c>
      <c r="I379" s="18"/>
      <c r="J379" s="18"/>
      <c r="K379" s="18"/>
      <c r="L379" s="13">
        <f t="shared" si="23"/>
        <v>454076.74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454076.74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454076.74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25000</v>
      </c>
      <c r="H388" s="18">
        <v>58.1</v>
      </c>
      <c r="I388" s="18"/>
      <c r="J388" s="24" t="s">
        <v>289</v>
      </c>
      <c r="K388" s="24" t="s">
        <v>289</v>
      </c>
      <c r="L388" s="56">
        <f t="shared" si="25"/>
        <v>25058.1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58.1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25058.1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60000</v>
      </c>
      <c r="H397" s="18"/>
      <c r="I397" s="18"/>
      <c r="J397" s="24" t="s">
        <v>289</v>
      </c>
      <c r="K397" s="24" t="s">
        <v>289</v>
      </c>
      <c r="L397" s="56">
        <f t="shared" si="26"/>
        <v>60000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8138.93+153992.42+36449.12</f>
        <v>198580.47</v>
      </c>
      <c r="I400" s="18"/>
      <c r="J400" s="24" t="s">
        <v>289</v>
      </c>
      <c r="K400" s="24" t="s">
        <v>289</v>
      </c>
      <c r="L400" s="56">
        <f t="shared" si="26"/>
        <v>198580.47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198580.47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258580.47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198638.57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283638.57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8625.52</v>
      </c>
      <c r="I426" s="18"/>
      <c r="J426" s="18"/>
      <c r="K426" s="18">
        <v>25000</v>
      </c>
      <c r="L426" s="56">
        <f t="shared" si="29"/>
        <v>33625.520000000004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8625.52</v>
      </c>
      <c r="I427" s="47">
        <f t="shared" si="30"/>
        <v>0</v>
      </c>
      <c r="J427" s="47">
        <f t="shared" si="30"/>
        <v>0</v>
      </c>
      <c r="K427" s="47">
        <f t="shared" si="30"/>
        <v>25000</v>
      </c>
      <c r="L427" s="47">
        <f t="shared" si="30"/>
        <v>33625.520000000004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8625.52</v>
      </c>
      <c r="I434" s="47">
        <f t="shared" si="32"/>
        <v>0</v>
      </c>
      <c r="J434" s="47">
        <f t="shared" si="32"/>
        <v>0</v>
      </c>
      <c r="K434" s="47">
        <f t="shared" si="32"/>
        <v>25000</v>
      </c>
      <c r="L434" s="47">
        <f t="shared" si="32"/>
        <v>33625.520000000004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225592.21+85000+1410145.07+58.1</f>
        <v>1720795.3800000001</v>
      </c>
      <c r="H442" s="18"/>
      <c r="I442" s="56">
        <f t="shared" si="33"/>
        <v>1720795.3800000001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1720795.3800000001</v>
      </c>
      <c r="H446" s="13">
        <f>SUM(H439:H445)</f>
        <v>0</v>
      </c>
      <c r="I446" s="13">
        <f>SUM(I439:I445)</f>
        <v>1720795.3800000001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225592.21+85000+1410145.07+58.1</f>
        <v>1720795.3800000001</v>
      </c>
      <c r="H459" s="18"/>
      <c r="I459" s="56">
        <f t="shared" si="34"/>
        <v>1720795.3800000001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1720795.3800000001</v>
      </c>
      <c r="H460" s="83">
        <f>SUM(H454:H459)</f>
        <v>0</v>
      </c>
      <c r="I460" s="83">
        <f>SUM(I454:I459)</f>
        <v>1720795.3800000001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1720795.3800000001</v>
      </c>
      <c r="H461" s="42">
        <f>H452+H460</f>
        <v>0</v>
      </c>
      <c r="I461" s="42">
        <f>I452+I460</f>
        <v>1720795.3800000001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207257.54</v>
      </c>
      <c r="G465" s="18">
        <v>12054.65</v>
      </c>
      <c r="H465" s="18">
        <v>0</v>
      </c>
      <c r="I465" s="18">
        <v>0</v>
      </c>
      <c r="J465" s="18">
        <f>225592.21+1245190.12</f>
        <v>1470782.33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11632490.9</v>
      </c>
      <c r="G468" s="18">
        <v>166128.32999999999</v>
      </c>
      <c r="H468" s="18">
        <v>104353.11</v>
      </c>
      <c r="I468" s="18">
        <v>50000</v>
      </c>
      <c r="J468" s="18">
        <f>85000+8138.93+153992.42+36507.22</f>
        <v>283638.57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11632490.9</v>
      </c>
      <c r="G470" s="53">
        <f>SUM(G468:G469)</f>
        <v>166128.32999999999</v>
      </c>
      <c r="H470" s="53">
        <f>SUM(H468:H469)</f>
        <v>104353.11</v>
      </c>
      <c r="I470" s="53">
        <f>SUM(I468:I469)</f>
        <v>50000</v>
      </c>
      <c r="J470" s="53">
        <f>SUM(J468:J469)</f>
        <v>283638.57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11810987.52</v>
      </c>
      <c r="G472" s="18">
        <v>166433.14000000001</v>
      </c>
      <c r="H472" s="18">
        <v>104353.11</v>
      </c>
      <c r="I472" s="18">
        <v>454076.74</v>
      </c>
      <c r="J472" s="18">
        <f>25000+8625.52</f>
        <v>33625.520000000004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11810987.52</v>
      </c>
      <c r="G474" s="53">
        <f>SUM(G472:G473)</f>
        <v>166433.14000000001</v>
      </c>
      <c r="H474" s="53">
        <f>SUM(H472:H473)</f>
        <v>104353.11</v>
      </c>
      <c r="I474" s="53">
        <f>SUM(I472:I473)</f>
        <v>454076.74</v>
      </c>
      <c r="J474" s="53">
        <f>SUM(J472:J473)</f>
        <v>33625.520000000004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28760.919999999925</v>
      </c>
      <c r="G476" s="53">
        <f>(G465+G470)- G474</f>
        <v>11749.839999999967</v>
      </c>
      <c r="H476" s="53">
        <f>(H465+H470)- H474</f>
        <v>0</v>
      </c>
      <c r="I476" s="53">
        <f>(I465+I470)- I474</f>
        <v>-404076.74</v>
      </c>
      <c r="J476" s="53">
        <f>(J465+J470)- J474</f>
        <v>1720795.3800000001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3985000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390000</v>
      </c>
      <c r="G495" s="18"/>
      <c r="H495" s="18"/>
      <c r="I495" s="18"/>
      <c r="J495" s="18"/>
      <c r="K495" s="53">
        <f>SUM(F495:J495)</f>
        <v>390000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195000</v>
      </c>
      <c r="G497" s="18"/>
      <c r="H497" s="18"/>
      <c r="I497" s="18"/>
      <c r="J497" s="18"/>
      <c r="K497" s="53">
        <f t="shared" si="35"/>
        <v>195000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195000</v>
      </c>
      <c r="G498" s="204"/>
      <c r="H498" s="204"/>
      <c r="I498" s="204"/>
      <c r="J498" s="204"/>
      <c r="K498" s="205">
        <f t="shared" si="35"/>
        <v>195000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12675</v>
      </c>
      <c r="G499" s="18"/>
      <c r="H499" s="18"/>
      <c r="I499" s="18"/>
      <c r="J499" s="18"/>
      <c r="K499" s="53">
        <f t="shared" si="35"/>
        <v>12675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207675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207675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195000</v>
      </c>
      <c r="G501" s="204"/>
      <c r="H501" s="204"/>
      <c r="I501" s="204"/>
      <c r="J501" s="204"/>
      <c r="K501" s="205">
        <f t="shared" si="35"/>
        <v>195000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12675</v>
      </c>
      <c r="G502" s="18"/>
      <c r="H502" s="18"/>
      <c r="I502" s="18"/>
      <c r="J502" s="18"/>
      <c r="K502" s="53">
        <f t="shared" si="35"/>
        <v>12675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207675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207675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1415306.88</v>
      </c>
      <c r="G521" s="18">
        <v>620598.31000000006</v>
      </c>
      <c r="H521" s="18">
        <v>49718.239999999962</v>
      </c>
      <c r="I521" s="18">
        <v>9021.1299999999992</v>
      </c>
      <c r="J521" s="18">
        <v>2854.19</v>
      </c>
      <c r="K521" s="18">
        <v>579.5</v>
      </c>
      <c r="L521" s="88">
        <f>SUM(F521:K521)</f>
        <v>2098078.25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605811.17000000004</v>
      </c>
      <c r="I523" s="18">
        <v>0</v>
      </c>
      <c r="J523" s="18">
        <v>0</v>
      </c>
      <c r="K523" s="18">
        <v>0</v>
      </c>
      <c r="L523" s="88">
        <f>SUM(F523:K523)</f>
        <v>605811.17000000004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1415306.88</v>
      </c>
      <c r="G524" s="108">
        <f t="shared" ref="G524:L524" si="36">SUM(G521:G523)</f>
        <v>620598.31000000006</v>
      </c>
      <c r="H524" s="108">
        <f t="shared" si="36"/>
        <v>655529.41</v>
      </c>
      <c r="I524" s="108">
        <f t="shared" si="36"/>
        <v>9021.1299999999992</v>
      </c>
      <c r="J524" s="108">
        <f t="shared" si="36"/>
        <v>2854.19</v>
      </c>
      <c r="K524" s="108">
        <f t="shared" si="36"/>
        <v>579.5</v>
      </c>
      <c r="L524" s="89">
        <f t="shared" si="36"/>
        <v>2703889.42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0</v>
      </c>
      <c r="G526" s="18">
        <v>0</v>
      </c>
      <c r="H526" s="18">
        <v>223758.92</v>
      </c>
      <c r="I526" s="18">
        <v>0</v>
      </c>
      <c r="J526" s="18">
        <v>0</v>
      </c>
      <c r="K526" s="18">
        <v>0</v>
      </c>
      <c r="L526" s="88">
        <f>SUM(F526:K526)</f>
        <v>223758.92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223758.92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223758.92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34653</v>
      </c>
      <c r="G531" s="18">
        <v>12923</v>
      </c>
      <c r="H531" s="18">
        <v>1145</v>
      </c>
      <c r="I531" s="18">
        <v>0</v>
      </c>
      <c r="J531" s="18">
        <v>0</v>
      </c>
      <c r="K531" s="18">
        <v>0</v>
      </c>
      <c r="L531" s="88">
        <f>SUM(F531:K531)</f>
        <v>48721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34653</v>
      </c>
      <c r="G534" s="89">
        <f t="shared" ref="G534:L534" si="38">SUM(G531:G533)</f>
        <v>12923</v>
      </c>
      <c r="H534" s="89">
        <f t="shared" si="38"/>
        <v>1145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48721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3633.66</v>
      </c>
      <c r="I536" s="18">
        <v>0</v>
      </c>
      <c r="J536" s="18">
        <v>0</v>
      </c>
      <c r="K536" s="18">
        <v>0</v>
      </c>
      <c r="L536" s="88">
        <f>SUM(F536:K536)</f>
        <v>3633.66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3633.66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3633.66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50035.8</v>
      </c>
      <c r="I541" s="18">
        <v>0</v>
      </c>
      <c r="J541" s="18">
        <v>0</v>
      </c>
      <c r="K541" s="18">
        <v>0</v>
      </c>
      <c r="L541" s="88">
        <f>SUM(F541:K541)</f>
        <v>50035.8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18">
        <v>0</v>
      </c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50035.8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50035.8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1449959.88</v>
      </c>
      <c r="G545" s="89">
        <f t="shared" ref="G545:L545" si="41">G524+G529+G534+G539+G544</f>
        <v>633521.31000000006</v>
      </c>
      <c r="H545" s="89">
        <f t="shared" si="41"/>
        <v>934102.79000000015</v>
      </c>
      <c r="I545" s="89">
        <f t="shared" si="41"/>
        <v>9021.1299999999992</v>
      </c>
      <c r="J545" s="89">
        <f t="shared" si="41"/>
        <v>2854.19</v>
      </c>
      <c r="K545" s="89">
        <f t="shared" si="41"/>
        <v>579.5</v>
      </c>
      <c r="L545" s="89">
        <f t="shared" si="41"/>
        <v>3030038.8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2098078.25</v>
      </c>
      <c r="G549" s="87">
        <f>L526</f>
        <v>223758.92</v>
      </c>
      <c r="H549" s="87">
        <f>L531</f>
        <v>48721</v>
      </c>
      <c r="I549" s="87">
        <f>L536</f>
        <v>3633.66</v>
      </c>
      <c r="J549" s="87">
        <f>L541</f>
        <v>50035.8</v>
      </c>
      <c r="K549" s="87">
        <f>SUM(F549:J549)</f>
        <v>2424227.63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605811.17000000004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605811.17000000004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2703889.42</v>
      </c>
      <c r="G552" s="89">
        <f t="shared" si="42"/>
        <v>223758.92</v>
      </c>
      <c r="H552" s="89">
        <f t="shared" si="42"/>
        <v>48721</v>
      </c>
      <c r="I552" s="89">
        <f t="shared" si="42"/>
        <v>3633.66</v>
      </c>
      <c r="J552" s="89">
        <f t="shared" si="42"/>
        <v>50035.8</v>
      </c>
      <c r="K552" s="89">
        <f t="shared" si="42"/>
        <v>3030038.8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1924217.05-78905</f>
        <v>1845312.05</v>
      </c>
      <c r="G575" s="18"/>
      <c r="H575" s="18"/>
      <c r="I575" s="87">
        <f>SUM(F575:H575)</f>
        <v>1845312.05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48391.24</v>
      </c>
      <c r="G579" s="18"/>
      <c r="H579" s="18"/>
      <c r="I579" s="87">
        <f t="shared" si="47"/>
        <v>48391.24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>
        <v>81967.88</v>
      </c>
      <c r="I580" s="87">
        <f t="shared" si="47"/>
        <v>81967.88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3943</v>
      </c>
      <c r="G582" s="18"/>
      <c r="H582" s="18">
        <v>523843.29</v>
      </c>
      <c r="I582" s="87">
        <f t="shared" si="47"/>
        <v>527786.29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174907.6</v>
      </c>
      <c r="I591" s="18">
        <v>115183.04999999999</v>
      </c>
      <c r="J591" s="18">
        <v>156679.99000000002</v>
      </c>
      <c r="K591" s="104">
        <f t="shared" ref="K591:K597" si="48">SUM(H591:J591)</f>
        <v>446770.64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50035.8</v>
      </c>
      <c r="I592" s="18"/>
      <c r="J592" s="18"/>
      <c r="K592" s="104">
        <f t="shared" si="48"/>
        <v>50035.8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3617.66</v>
      </c>
      <c r="I595" s="18"/>
      <c r="J595" s="18"/>
      <c r="K595" s="104">
        <f t="shared" si="48"/>
        <v>3617.66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228561.06000000003</v>
      </c>
      <c r="I598" s="108">
        <f>SUM(I591:I597)</f>
        <v>115183.04999999999</v>
      </c>
      <c r="J598" s="108">
        <f>SUM(J591:J597)</f>
        <v>156679.99000000002</v>
      </c>
      <c r="K598" s="108">
        <f>SUM(K591:K597)</f>
        <v>500424.1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66084.97</v>
      </c>
      <c r="I604" s="18"/>
      <c r="J604" s="18"/>
      <c r="K604" s="104">
        <f>SUM(H604:J604)</f>
        <v>66084.97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66084.97</v>
      </c>
      <c r="I605" s="108">
        <f>SUM(I602:I604)</f>
        <v>0</v>
      </c>
      <c r="J605" s="108">
        <f>SUM(J602:J604)</f>
        <v>0</v>
      </c>
      <c r="K605" s="108">
        <f>SUM(K602:K604)</f>
        <v>66084.97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54118.62</f>
        <v>54118.62</v>
      </c>
      <c r="G611" s="18">
        <f>3.44+1.8+14.97+5211.46+4554.58</f>
        <v>9786.25</v>
      </c>
      <c r="H611" s="18">
        <f>2448+3796.92+2362.67+292+1327</f>
        <v>10226.59</v>
      </c>
      <c r="I611" s="18"/>
      <c r="J611" s="18"/>
      <c r="K611" s="18"/>
      <c r="L611" s="88">
        <f>SUM(F611:K611)</f>
        <v>74131.460000000006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54118.62</v>
      </c>
      <c r="G614" s="108">
        <f t="shared" si="49"/>
        <v>9786.25</v>
      </c>
      <c r="H614" s="108">
        <f t="shared" si="49"/>
        <v>10226.59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74131.460000000006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-146770.55000000002</v>
      </c>
      <c r="H617" s="109">
        <f>SUM(F52)</f>
        <v>-146770.54999999999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1763.77</v>
      </c>
      <c r="H618" s="109">
        <f>SUM(G52)</f>
        <v>1763.7700000000004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39592.879999999997</v>
      </c>
      <c r="H619" s="109">
        <f>SUM(H52)</f>
        <v>39592.879999999997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1720795.3800000001</v>
      </c>
      <c r="H621" s="109">
        <f>SUM(J52)</f>
        <v>1720795.3800000001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28760.92</v>
      </c>
      <c r="H622" s="109">
        <f>F476</f>
        <v>28760.919999999925</v>
      </c>
      <c r="I622" s="121" t="s">
        <v>101</v>
      </c>
      <c r="J622" s="109">
        <f t="shared" ref="J622:J655" si="50">G622-H622</f>
        <v>7.2759576141834259E-11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11749.84</v>
      </c>
      <c r="H623" s="109">
        <f>G476</f>
        <v>11749.839999999967</v>
      </c>
      <c r="I623" s="121" t="s">
        <v>102</v>
      </c>
      <c r="J623" s="109">
        <f t="shared" si="50"/>
        <v>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-404076.74</v>
      </c>
      <c r="H625" s="109">
        <f>I476</f>
        <v>-404076.74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1720795.3800000001</v>
      </c>
      <c r="H626" s="109">
        <f>J476</f>
        <v>1720795.3800000001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11632490.9</v>
      </c>
      <c r="H627" s="104">
        <f>SUM(F468)</f>
        <v>11632490.9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166128.33000000002</v>
      </c>
      <c r="H628" s="104">
        <f>SUM(G468)</f>
        <v>166128.32999999999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104353.11000000002</v>
      </c>
      <c r="H629" s="104">
        <f>SUM(H468)</f>
        <v>104353.11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50000</v>
      </c>
      <c r="H630" s="104">
        <f>SUM(I468)</f>
        <v>50000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283638.57</v>
      </c>
      <c r="H631" s="104">
        <f>SUM(J468)</f>
        <v>283638.57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11810987.52</v>
      </c>
      <c r="H632" s="104">
        <f>SUM(F472)</f>
        <v>11810987.52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104353.11000000002</v>
      </c>
      <c r="H633" s="104">
        <f>SUM(H472)</f>
        <v>104353.11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83276.14</v>
      </c>
      <c r="H634" s="104">
        <f>I369</f>
        <v>83276.14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166433.14000000001</v>
      </c>
      <c r="H635" s="104">
        <f>SUM(G472)</f>
        <v>166433.14000000001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454076.74</v>
      </c>
      <c r="H636" s="104">
        <f>SUM(I472)</f>
        <v>454076.74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283638.57</v>
      </c>
      <c r="H637" s="164">
        <f>SUM(J468)</f>
        <v>283638.57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33625.520000000004</v>
      </c>
      <c r="H638" s="164">
        <f>SUM(J472)</f>
        <v>33625.520000000004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1720795.3800000001</v>
      </c>
      <c r="H640" s="104">
        <f>SUM(G461)</f>
        <v>1720795.3800000001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1720795.3800000001</v>
      </c>
      <c r="H642" s="104">
        <f>SUM(I461)</f>
        <v>1720795.3800000001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198638.57</v>
      </c>
      <c r="H644" s="104">
        <f>H408</f>
        <v>198638.57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85000</v>
      </c>
      <c r="H645" s="104">
        <f>G408</f>
        <v>85000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283638.57</v>
      </c>
      <c r="H646" s="104">
        <f>L408</f>
        <v>283638.57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500424.1</v>
      </c>
      <c r="H647" s="104">
        <f>L208+L226+L244</f>
        <v>500424.1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66084.97</v>
      </c>
      <c r="H648" s="104">
        <f>(J257+J338)-(J255+J336)</f>
        <v>66084.97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228561.06</v>
      </c>
      <c r="H649" s="104">
        <f>H598</f>
        <v>228561.06000000003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115183.04999999999</v>
      </c>
      <c r="H650" s="104">
        <f>I598</f>
        <v>115183.04999999999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156679.99000000002</v>
      </c>
      <c r="H651" s="104">
        <f>J598</f>
        <v>156679.99000000002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32911.69</v>
      </c>
      <c r="H652" s="104">
        <f>K263+K345</f>
        <v>32911.69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50000</v>
      </c>
      <c r="H654" s="104">
        <f>K265+K346</f>
        <v>50000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85000</v>
      </c>
      <c r="H655" s="104">
        <f>K266+K347</f>
        <v>85000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10753862.049999999</v>
      </c>
      <c r="G660" s="19">
        <f>(L229+L309+L359)</f>
        <v>115183.04999999999</v>
      </c>
      <c r="H660" s="19">
        <f>(L247+L328+L360)</f>
        <v>762491.16</v>
      </c>
      <c r="I660" s="19">
        <f>SUM(F660:H660)</f>
        <v>11631536.26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116623.61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116623.61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228561.06</v>
      </c>
      <c r="G662" s="19">
        <f>(L226+L306)-(J226+J306)</f>
        <v>115183.04999999999</v>
      </c>
      <c r="H662" s="19">
        <f>(L244+L325)-(J244+J325)</f>
        <v>156679.99000000002</v>
      </c>
      <c r="I662" s="19">
        <f>SUM(F662:H662)</f>
        <v>500424.1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2037862.72</v>
      </c>
      <c r="G663" s="199">
        <f>SUM(G575:G587)+SUM(I602:I604)+L612</f>
        <v>0</v>
      </c>
      <c r="H663" s="199">
        <f>SUM(H575:H587)+SUM(J602:J604)+L613</f>
        <v>605811.16999999993</v>
      </c>
      <c r="I663" s="19">
        <f>SUM(F663:H663)</f>
        <v>2643673.8899999997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8370814.6599999983</v>
      </c>
      <c r="G664" s="19">
        <f>G660-SUM(G661:G663)</f>
        <v>0</v>
      </c>
      <c r="H664" s="19">
        <f>H660-SUM(H661:H663)</f>
        <v>0</v>
      </c>
      <c r="I664" s="19">
        <f>I660-SUM(I661:I663)</f>
        <v>8370814.6600000001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432</v>
      </c>
      <c r="G665" s="248"/>
      <c r="H665" s="248"/>
      <c r="I665" s="19">
        <f>SUM(F665:H665)</f>
        <v>432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19376.89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19376.89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19376.89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19376.89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Set="0"/>
  <pageMargins left="0.3" right="0.3" top="0.75" bottom="0.5" header="0.5" footer="0.5"/>
  <pageSetup scale="75" orientation="landscape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showGridLines="0" zoomScale="125" zoomScaleNormal="125" zoomScalePageLayoutView="125" workbookViewId="0">
      <selection activeCell="E28" sqref="E28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Hanover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2756238.75</v>
      </c>
      <c r="C9" s="229">
        <f>'DOE25'!G197+'DOE25'!G215+'DOE25'!G233+'DOE25'!G276+'DOE25'!G295+'DOE25'!G314</f>
        <v>1216914.1800000002</v>
      </c>
    </row>
    <row r="10" spans="1:3" x14ac:dyDescent="0.2">
      <c r="A10" t="s">
        <v>779</v>
      </c>
      <c r="B10" s="240">
        <v>2377571.11</v>
      </c>
      <c r="C10" s="240">
        <f>B10/B13*C9</f>
        <v>1049727.6397835056</v>
      </c>
    </row>
    <row r="11" spans="1:3" x14ac:dyDescent="0.2">
      <c r="A11" t="s">
        <v>780</v>
      </c>
      <c r="B11" s="240">
        <v>294542.58</v>
      </c>
      <c r="C11" s="240">
        <f>B11/B13*C9</f>
        <v>130044.26493016415</v>
      </c>
    </row>
    <row r="12" spans="1:3" x14ac:dyDescent="0.2">
      <c r="A12" t="s">
        <v>781</v>
      </c>
      <c r="B12" s="240">
        <v>84125.060000000056</v>
      </c>
      <c r="C12" s="240">
        <f>B12/B13*C9</f>
        <v>37142.275286330289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2756238.75</v>
      </c>
      <c r="C13" s="231">
        <f>SUM(C10:C12)</f>
        <v>1216914.1800000002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1415306.88</v>
      </c>
      <c r="C18" s="229">
        <f>'DOE25'!G198+'DOE25'!G216+'DOE25'!G234+'DOE25'!G277+'DOE25'!G296+'DOE25'!G315</f>
        <v>620598.31000000006</v>
      </c>
    </row>
    <row r="19" spans="1:3" x14ac:dyDescent="0.2">
      <c r="A19" t="s">
        <v>779</v>
      </c>
      <c r="B19" s="240">
        <v>790895.56</v>
      </c>
      <c r="C19" s="240">
        <f>B19/B22*C18</f>
        <v>346800.01550088113</v>
      </c>
    </row>
    <row r="20" spans="1:3" x14ac:dyDescent="0.2">
      <c r="A20" t="s">
        <v>780</v>
      </c>
      <c r="B20" s="240">
        <v>596462.27</v>
      </c>
      <c r="C20" s="240">
        <f>B20/B22*C18</f>
        <v>261542.90774080303</v>
      </c>
    </row>
    <row r="21" spans="1:3" x14ac:dyDescent="0.2">
      <c r="A21" t="s">
        <v>781</v>
      </c>
      <c r="B21" s="240">
        <v>27949.049999999814</v>
      </c>
      <c r="C21" s="240">
        <f>B21/B22*C18</f>
        <v>12255.386758315897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1415306.88</v>
      </c>
      <c r="C22" s="231">
        <f>SUM(C19:C21)</f>
        <v>620598.31000000006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0</v>
      </c>
      <c r="C37" s="240">
        <v>0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showGridLines="0" zoomScale="125" zoomScaleNormal="125" zoomScalePageLayoutView="125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Hanover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8840441.1899999995</v>
      </c>
      <c r="D5" s="20">
        <f>SUM('DOE25'!L197:L200)+SUM('DOE25'!L215:L218)+SUM('DOE25'!L233:L236)-F5-G5</f>
        <v>8783671.6799999997</v>
      </c>
      <c r="E5" s="243"/>
      <c r="F5" s="255">
        <f>SUM('DOE25'!J197:J200)+SUM('DOE25'!J215:J218)+SUM('DOE25'!J233:J236)</f>
        <v>56190.01</v>
      </c>
      <c r="G5" s="53">
        <f>SUM('DOE25'!K197:K200)+SUM('DOE25'!K215:K218)+SUM('DOE25'!K233:K236)</f>
        <v>579.5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292039.57</v>
      </c>
      <c r="D6" s="20">
        <f>'DOE25'!L202+'DOE25'!L220+'DOE25'!L238-F6-G6</f>
        <v>290960.58</v>
      </c>
      <c r="E6" s="243"/>
      <c r="F6" s="255">
        <f>'DOE25'!J202+'DOE25'!J220+'DOE25'!J238</f>
        <v>1043.99</v>
      </c>
      <c r="G6" s="53">
        <f>'DOE25'!K202+'DOE25'!K220+'DOE25'!K238</f>
        <v>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227637.11999999997</v>
      </c>
      <c r="D7" s="20">
        <f>'DOE25'!L203+'DOE25'!L221+'DOE25'!L239-F7-G7</f>
        <v>223503.62999999998</v>
      </c>
      <c r="E7" s="243"/>
      <c r="F7" s="255">
        <f>'DOE25'!J203+'DOE25'!J221+'DOE25'!J239</f>
        <v>4133.49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229435</v>
      </c>
      <c r="D8" s="243"/>
      <c r="E8" s="20">
        <f>'DOE25'!L204+'DOE25'!L222+'DOE25'!L240-F8-G8-D9-D11</f>
        <v>222498.31</v>
      </c>
      <c r="F8" s="255">
        <f>'DOE25'!J204+'DOE25'!J222+'DOE25'!J240</f>
        <v>0</v>
      </c>
      <c r="G8" s="53">
        <f>'DOE25'!K204+'DOE25'!K222+'DOE25'!K240</f>
        <v>6936.69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50764.2</v>
      </c>
      <c r="D9" s="244">
        <v>50764.2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11000</v>
      </c>
      <c r="D10" s="243"/>
      <c r="E10" s="244">
        <v>11000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65087</v>
      </c>
      <c r="D11" s="244">
        <v>65087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598160.9</v>
      </c>
      <c r="D12" s="20">
        <f>'DOE25'!L205+'DOE25'!L223+'DOE25'!L241-F12-G12</f>
        <v>594779.12</v>
      </c>
      <c r="E12" s="243"/>
      <c r="F12" s="255">
        <f>'DOE25'!J205+'DOE25'!J223+'DOE25'!J241</f>
        <v>2362.7800000000002</v>
      </c>
      <c r="G12" s="53">
        <f>'DOE25'!K205+'DOE25'!K223+'DOE25'!K241</f>
        <v>1019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556760.93000000005</v>
      </c>
      <c r="D14" s="20">
        <f>'DOE25'!L207+'DOE25'!L225+'DOE25'!L243-F14-G14</f>
        <v>555909.01</v>
      </c>
      <c r="E14" s="243"/>
      <c r="F14" s="255">
        <f>'DOE25'!J207+'DOE25'!J225+'DOE25'!J243</f>
        <v>851.92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500424.1</v>
      </c>
      <c r="D15" s="20">
        <f>'DOE25'!L208+'DOE25'!L226+'DOE25'!L244-F15-G15</f>
        <v>500424.1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61975.82</v>
      </c>
      <c r="D22" s="243"/>
      <c r="E22" s="243"/>
      <c r="F22" s="255">
        <f>'DOE25'!L255+'DOE25'!L336</f>
        <v>61975.82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220350</v>
      </c>
      <c r="D25" s="243"/>
      <c r="E25" s="243"/>
      <c r="F25" s="258"/>
      <c r="G25" s="256"/>
      <c r="H25" s="257">
        <f>'DOE25'!L260+'DOE25'!L261+'DOE25'!L341+'DOE25'!L342</f>
        <v>220350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83157.000000000015</v>
      </c>
      <c r="D29" s="20">
        <f>'DOE25'!L358+'DOE25'!L359+'DOE25'!L360-'DOE25'!I367-F29-G29</f>
        <v>82814.000000000015</v>
      </c>
      <c r="E29" s="243"/>
      <c r="F29" s="255">
        <f>'DOE25'!J358+'DOE25'!J359+'DOE25'!J360</f>
        <v>343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104353.11000000002</v>
      </c>
      <c r="D31" s="20">
        <f>'DOE25'!L290+'DOE25'!L309+'DOE25'!L328+'DOE25'!L333+'DOE25'!L334+'DOE25'!L335-F31-G31</f>
        <v>102850.33000000002</v>
      </c>
      <c r="E31" s="243"/>
      <c r="F31" s="255">
        <f>'DOE25'!J290+'DOE25'!J309+'DOE25'!J328+'DOE25'!J333+'DOE25'!J334+'DOE25'!J335</f>
        <v>1502.78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11250763.649999999</v>
      </c>
      <c r="E33" s="246">
        <f>SUM(E5:E31)</f>
        <v>233498.31</v>
      </c>
      <c r="F33" s="246">
        <f>SUM(F5:F31)</f>
        <v>128403.79</v>
      </c>
      <c r="G33" s="246">
        <f>SUM(G5:G31)</f>
        <v>8570.1899999999987</v>
      </c>
      <c r="H33" s="246">
        <f>SUM(H5:H31)</f>
        <v>220350</v>
      </c>
    </row>
    <row r="35" spans="2:8" ht="12" thickBot="1" x14ac:dyDescent="0.25">
      <c r="B35" s="253" t="s">
        <v>847</v>
      </c>
      <c r="D35" s="254">
        <f>E33</f>
        <v>233498.31</v>
      </c>
      <c r="E35" s="249"/>
    </row>
    <row r="36" spans="2:8" ht="12" thickTop="1" x14ac:dyDescent="0.2">
      <c r="B36" t="s">
        <v>815</v>
      </c>
      <c r="D36" s="20">
        <f>D33</f>
        <v>11250763.649999999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rintOptions horizontalCentered="1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showGridLines="0" zoomScale="125" zoomScaleNormal="125" zoomScalePageLayoutView="125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Hanover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-150540.1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568.02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1763.77</v>
      </c>
      <c r="E12" s="95">
        <f>'DOE25'!H13</f>
        <v>39592.879999999997</v>
      </c>
      <c r="F12" s="95">
        <f>'DOE25'!I13</f>
        <v>0</v>
      </c>
      <c r="G12" s="95">
        <f>'DOE25'!J13</f>
        <v>1720795.3800000001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820.96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2380.5700000000002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-146770.55000000002</v>
      </c>
      <c r="D18" s="41">
        <f>SUM(D8:D17)</f>
        <v>1763.77</v>
      </c>
      <c r="E18" s="41">
        <f>SUM(E8:E17)</f>
        <v>39592.879999999997</v>
      </c>
      <c r="F18" s="41">
        <f>SUM(F8:F17)</f>
        <v>0</v>
      </c>
      <c r="G18" s="41">
        <f>SUM(G8:G17)</f>
        <v>1720795.3800000001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-415972.66</v>
      </c>
      <c r="D21" s="95">
        <f>'DOE25'!G22</f>
        <v>-27696.959999999999</v>
      </c>
      <c r="E21" s="95">
        <f>'DOE25'!H22</f>
        <v>39592.879999999997</v>
      </c>
      <c r="F21" s="95">
        <f>'DOE25'!I22</f>
        <v>404076.74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194880.92</v>
      </c>
      <c r="D23" s="95">
        <f>'DOE25'!G24</f>
        <v>248.3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17462.59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45560.27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-175531.46999999997</v>
      </c>
      <c r="D31" s="41">
        <f>SUM(D21:D30)</f>
        <v>-9986.07</v>
      </c>
      <c r="E31" s="41">
        <f>SUM(E21:E30)</f>
        <v>39592.879999999997</v>
      </c>
      <c r="F31" s="41">
        <f>SUM(F21:F30)</f>
        <v>404076.74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11749.84</v>
      </c>
      <c r="E47" s="95">
        <f>'DOE25'!H48</f>
        <v>0</v>
      </c>
      <c r="F47" s="95">
        <f>'DOE25'!I48</f>
        <v>0</v>
      </c>
      <c r="G47" s="95">
        <f>'DOE25'!J48</f>
        <v>1720795.3800000001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-404076.74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28760.92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28760.92</v>
      </c>
      <c r="D50" s="41">
        <f>SUM(D34:D49)</f>
        <v>11749.84</v>
      </c>
      <c r="E50" s="41">
        <f>SUM(E34:E49)</f>
        <v>0</v>
      </c>
      <c r="F50" s="41">
        <f>SUM(F34:F49)</f>
        <v>-404076.74</v>
      </c>
      <c r="G50" s="41">
        <f>SUM(G34:G49)</f>
        <v>1720795.3800000001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-146770.54999999999</v>
      </c>
      <c r="D51" s="41">
        <f>D50+D31</f>
        <v>1763.7700000000004</v>
      </c>
      <c r="E51" s="41">
        <f>E50+E31</f>
        <v>39592.879999999997</v>
      </c>
      <c r="F51" s="41">
        <f>F50+F31</f>
        <v>0</v>
      </c>
      <c r="G51" s="41">
        <f>G50+G31</f>
        <v>1720795.3800000001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8680729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18836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297.51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198638.57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116623.61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25716.29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44849.8</v>
      </c>
      <c r="D62" s="130">
        <f>SUM(D57:D61)</f>
        <v>116623.61</v>
      </c>
      <c r="E62" s="130">
        <f>SUM(E57:E61)</f>
        <v>0</v>
      </c>
      <c r="F62" s="130">
        <f>SUM(F57:F61)</f>
        <v>0</v>
      </c>
      <c r="G62" s="130">
        <f>SUM(G57:G61)</f>
        <v>198638.57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8725578.8000000007</v>
      </c>
      <c r="D63" s="22">
        <f>D56+D62</f>
        <v>116623.61</v>
      </c>
      <c r="E63" s="22">
        <f>E56+E62</f>
        <v>0</v>
      </c>
      <c r="F63" s="22">
        <f>F56+F62</f>
        <v>0</v>
      </c>
      <c r="G63" s="22">
        <f>G56+G62</f>
        <v>198638.57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2189432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2189432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161071.87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320835.01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481906.88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148716.01999999999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2820054.9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82877.56</v>
      </c>
      <c r="D88" s="95">
        <f>SUM('DOE25'!G153:G161)</f>
        <v>16593.03</v>
      </c>
      <c r="E88" s="95">
        <f>SUM('DOE25'!H153:H161)</f>
        <v>104353.11000000002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3979.64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86857.2</v>
      </c>
      <c r="D91" s="131">
        <f>SUM(D85:D90)</f>
        <v>16593.03</v>
      </c>
      <c r="E91" s="131">
        <f>SUM(E85:E90)</f>
        <v>104353.11000000002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32911.69</v>
      </c>
      <c r="E96" s="95">
        <f>'DOE25'!H179</f>
        <v>0</v>
      </c>
      <c r="F96" s="95">
        <f>'DOE25'!I179</f>
        <v>50000</v>
      </c>
      <c r="G96" s="95">
        <f>'DOE25'!J179</f>
        <v>85000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32911.69</v>
      </c>
      <c r="E103" s="86">
        <f>SUM(E93:E102)</f>
        <v>0</v>
      </c>
      <c r="F103" s="86">
        <f>SUM(F93:F102)</f>
        <v>50000</v>
      </c>
      <c r="G103" s="86">
        <f>SUM(G93:G102)</f>
        <v>85000</v>
      </c>
    </row>
    <row r="104" spans="1:7" ht="12.75" thickTop="1" thickBot="1" x14ac:dyDescent="0.25">
      <c r="A104" s="33" t="s">
        <v>765</v>
      </c>
      <c r="C104" s="86">
        <f>C63+C81+C91+C103</f>
        <v>11632490.9</v>
      </c>
      <c r="D104" s="86">
        <f>D63+D81+D91+D103</f>
        <v>166128.33000000002</v>
      </c>
      <c r="E104" s="86">
        <f>E63+E81+E91+E103</f>
        <v>104353.11000000002</v>
      </c>
      <c r="F104" s="86">
        <f>F63+F81+F91+F103</f>
        <v>50000</v>
      </c>
      <c r="G104" s="86">
        <f>G63+G81+G103</f>
        <v>283638.57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5995272.5899999999</v>
      </c>
      <c r="D109" s="24" t="s">
        <v>289</v>
      </c>
      <c r="E109" s="95">
        <f>('DOE25'!L276)+('DOE25'!L295)+('DOE25'!L314)</f>
        <v>19730.370000000003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2845168.6</v>
      </c>
      <c r="D110" s="24" t="s">
        <v>289</v>
      </c>
      <c r="E110" s="95">
        <f>('DOE25'!L277)+('DOE25'!L296)+('DOE25'!L315)</f>
        <v>84622.74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8840441.1899999995</v>
      </c>
      <c r="D115" s="86">
        <f>SUM(D109:D114)</f>
        <v>0</v>
      </c>
      <c r="E115" s="86">
        <f>SUM(E109:E114)</f>
        <v>104353.11000000002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292039.57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227637.11999999997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345286.2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598160.9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556760.93000000005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500424.1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166433.14000000001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2520308.8200000003</v>
      </c>
      <c r="D128" s="86">
        <f>SUM(D118:D127)</f>
        <v>166433.14000000001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61975.82</v>
      </c>
      <c r="D130" s="24" t="s">
        <v>289</v>
      </c>
      <c r="E130" s="129">
        <f>'DOE25'!L336</f>
        <v>0</v>
      </c>
      <c r="F130" s="129">
        <f>SUM('DOE25'!L374:'DOE25'!L380)</f>
        <v>454076.74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25350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25000</v>
      </c>
    </row>
    <row r="135" spans="1:7" x14ac:dyDescent="0.2">
      <c r="A135" t="s">
        <v>233</v>
      </c>
      <c r="B135" s="32" t="s">
        <v>234</v>
      </c>
      <c r="C135" s="95">
        <f>'DOE25'!L263</f>
        <v>32911.69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50000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25058.1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258580.47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-198638.57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450237.50999999995</v>
      </c>
      <c r="D144" s="141">
        <f>SUM(D130:D143)</f>
        <v>0</v>
      </c>
      <c r="E144" s="141">
        <f>SUM(E130:E143)</f>
        <v>0</v>
      </c>
      <c r="F144" s="141">
        <f>SUM(F130:F143)</f>
        <v>454076.74</v>
      </c>
      <c r="G144" s="141">
        <f>SUM(G130:G143)</f>
        <v>25000</v>
      </c>
    </row>
    <row r="145" spans="1:9" ht="12.75" thickTop="1" thickBot="1" x14ac:dyDescent="0.25">
      <c r="A145" s="33" t="s">
        <v>244</v>
      </c>
      <c r="C145" s="86">
        <f>(C115+C128+C144)</f>
        <v>11810987.52</v>
      </c>
      <c r="D145" s="86">
        <f>(D115+D128+D144)</f>
        <v>166433.14000000001</v>
      </c>
      <c r="E145" s="86">
        <f>(E115+E128+E144)</f>
        <v>104353.11000000002</v>
      </c>
      <c r="F145" s="86">
        <f>(F115+F128+F144)</f>
        <v>454076.74</v>
      </c>
      <c r="G145" s="86">
        <f>(G115+G128+G144)</f>
        <v>25000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1/15/95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3985000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195000</v>
      </c>
    </row>
    <row r="159" spans="1:9" x14ac:dyDescent="0.2">
      <c r="A159" s="22" t="s">
        <v>35</v>
      </c>
      <c r="B159" s="137">
        <f>'DOE25'!F498</f>
        <v>195000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195000</v>
      </c>
    </row>
    <row r="160" spans="1:9" x14ac:dyDescent="0.2">
      <c r="A160" s="22" t="s">
        <v>36</v>
      </c>
      <c r="B160" s="137">
        <f>'DOE25'!F499</f>
        <v>12675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12675</v>
      </c>
    </row>
    <row r="161" spans="1:7" x14ac:dyDescent="0.2">
      <c r="A161" s="22" t="s">
        <v>37</v>
      </c>
      <c r="B161" s="137">
        <f>'DOE25'!F500</f>
        <v>207675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207675</v>
      </c>
    </row>
    <row r="162" spans="1:7" x14ac:dyDescent="0.2">
      <c r="A162" s="22" t="s">
        <v>38</v>
      </c>
      <c r="B162" s="137">
        <f>'DOE25'!F501</f>
        <v>195000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195000</v>
      </c>
    </row>
    <row r="163" spans="1:7" x14ac:dyDescent="0.2">
      <c r="A163" s="22" t="s">
        <v>39</v>
      </c>
      <c r="B163" s="137">
        <f>'DOE25'!F502</f>
        <v>12675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12675</v>
      </c>
    </row>
    <row r="164" spans="1:7" x14ac:dyDescent="0.2">
      <c r="A164" s="22" t="s">
        <v>246</v>
      </c>
      <c r="B164" s="137">
        <f>'DOE25'!F503</f>
        <v>207675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207675</v>
      </c>
    </row>
  </sheetData>
  <sheetProtection password="A70A" sheet="1" objects="1" scenarios="1"/>
  <phoneticPr fontId="0" type="noConversion"/>
  <printOptions horizontalCentered="1" gridLinesSet="0"/>
  <pageMargins left="0.75" right="0.75" top="1" bottom="1" header="0.5" footer="0.5"/>
  <pageSetup scale="75" orientation="landscape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Hanover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19377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19377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6015003</v>
      </c>
      <c r="D10" s="182">
        <f>ROUND((C10/$C$28)*100,1)</f>
        <v>52.1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2929791</v>
      </c>
      <c r="D11" s="182">
        <f>ROUND((C11/$C$28)*100,1)</f>
        <v>25.4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292040</v>
      </c>
      <c r="D15" s="182">
        <f t="shared" ref="D15:D27" si="0">ROUND((C15/$C$28)*100,1)</f>
        <v>2.5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227637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345286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598161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556761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500424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25350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49809.39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11540262.390000001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516053</v>
      </c>
    </row>
    <row r="30" spans="1:4" x14ac:dyDescent="0.2">
      <c r="B30" s="187" t="s">
        <v>729</v>
      </c>
      <c r="C30" s="180">
        <f>SUM(C28:C29)</f>
        <v>12056315.390000001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8680729</v>
      </c>
      <c r="D35" s="182">
        <f t="shared" ref="D35:D40" si="1">ROUND((C35/$C$41)*100,1)</f>
        <v>72.599999999999994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243488.37000000104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2189432</v>
      </c>
      <c r="D37" s="182">
        <f t="shared" si="1"/>
        <v>18.3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630623</v>
      </c>
      <c r="D38" s="182">
        <f t="shared" si="1"/>
        <v>5.3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207803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11952075.370000001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Hanover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2014-08-25T15:55:27Z</cp:lastPrinted>
  <dcterms:created xsi:type="dcterms:W3CDTF">1997-12-04T19:04:30Z</dcterms:created>
  <dcterms:modified xsi:type="dcterms:W3CDTF">2014-11-07T20:10:53Z</dcterms:modified>
</cp:coreProperties>
</file>