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13" i="12"/>
  <c r="C11" i="12"/>
  <c r="C12" i="12"/>
  <c r="B10" i="12"/>
  <c r="B11" i="12"/>
  <c r="B13" i="12" s="1"/>
  <c r="H526" i="1"/>
  <c r="F9" i="1"/>
  <c r="C45" i="2"/>
  <c r="G51" i="1"/>
  <c r="G52" i="1" s="1"/>
  <c r="H618" i="1" s="1"/>
  <c r="F51" i="1"/>
  <c r="G622" i="1" s="1"/>
  <c r="C37" i="10"/>
  <c r="F40" i="2"/>
  <c r="F50" i="2" s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L206" i="1"/>
  <c r="L224" i="1"/>
  <c r="L242" i="1"/>
  <c r="F16" i="13"/>
  <c r="G16" i="13"/>
  <c r="L209" i="1"/>
  <c r="L227" i="1"/>
  <c r="L245" i="1"/>
  <c r="F5" i="13"/>
  <c r="F33" i="13" s="1"/>
  <c r="G5" i="13"/>
  <c r="L197" i="1"/>
  <c r="L198" i="1"/>
  <c r="L199" i="1"/>
  <c r="L211" i="1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C121" i="2" s="1"/>
  <c r="L241" i="1"/>
  <c r="F14" i="13"/>
  <c r="G14" i="13"/>
  <c r="L207" i="1"/>
  <c r="D14" i="13" s="1"/>
  <c r="C14" i="13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E119" i="2" s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C9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7" i="1" s="1"/>
  <c r="L406" i="1"/>
  <c r="L266" i="1"/>
  <c r="J60" i="1"/>
  <c r="G56" i="2"/>
  <c r="G59" i="2"/>
  <c r="G61" i="2"/>
  <c r="F2" i="11"/>
  <c r="L613" i="1"/>
  <c r="H663" i="1" s="1"/>
  <c r="L612" i="1"/>
  <c r="G663" i="1" s="1"/>
  <c r="L611" i="1"/>
  <c r="C40" i="10"/>
  <c r="F60" i="1"/>
  <c r="C56" i="2"/>
  <c r="G60" i="1"/>
  <c r="H60" i="1"/>
  <c r="I60" i="1"/>
  <c r="F79" i="1"/>
  <c r="C57" i="2" s="1"/>
  <c r="F94" i="1"/>
  <c r="F111" i="1"/>
  <c r="G111" i="1"/>
  <c r="G112" i="1"/>
  <c r="H79" i="1"/>
  <c r="H94" i="1"/>
  <c r="H111" i="1"/>
  <c r="I111" i="1"/>
  <c r="I112" i="1" s="1"/>
  <c r="J111" i="1"/>
  <c r="J112" i="1" s="1"/>
  <c r="F121" i="1"/>
  <c r="F140" i="1" s="1"/>
  <c r="F136" i="1"/>
  <c r="G121" i="1"/>
  <c r="G136" i="1"/>
  <c r="H121" i="1"/>
  <c r="H140" i="1" s="1"/>
  <c r="H136" i="1"/>
  <c r="I121" i="1"/>
  <c r="I136" i="1"/>
  <c r="J121" i="1"/>
  <c r="J140" i="1" s="1"/>
  <c r="J193" i="1" s="1"/>
  <c r="J136" i="1"/>
  <c r="F147" i="1"/>
  <c r="F162" i="1"/>
  <c r="G147" i="1"/>
  <c r="G162" i="1"/>
  <c r="H147" i="1"/>
  <c r="H162" i="1"/>
  <c r="H169" i="1"/>
  <c r="I147" i="1"/>
  <c r="I162" i="1"/>
  <c r="I169" i="1" s="1"/>
  <c r="C19" i="10"/>
  <c r="L250" i="1"/>
  <c r="L332" i="1"/>
  <c r="L254" i="1"/>
  <c r="C25" i="10"/>
  <c r="L268" i="1"/>
  <c r="C26" i="10" s="1"/>
  <c r="L269" i="1"/>
  <c r="L349" i="1"/>
  <c r="L350" i="1"/>
  <c r="I665" i="1"/>
  <c r="I670" i="1"/>
  <c r="F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/>
  <c r="L522" i="1"/>
  <c r="F550" i="1"/>
  <c r="L523" i="1"/>
  <c r="F551" i="1"/>
  <c r="L526" i="1"/>
  <c r="G549" i="1"/>
  <c r="L527" i="1"/>
  <c r="L528" i="1"/>
  <c r="G551" i="1" s="1"/>
  <c r="L531" i="1"/>
  <c r="L532" i="1"/>
  <c r="H550" i="1" s="1"/>
  <c r="L533" i="1"/>
  <c r="H551" i="1" s="1"/>
  <c r="L536" i="1"/>
  <c r="I549" i="1"/>
  <c r="L537" i="1"/>
  <c r="I550" i="1"/>
  <c r="L538" i="1"/>
  <c r="I551" i="1"/>
  <c r="L541" i="1"/>
  <c r="J549" i="1"/>
  <c r="L542" i="1"/>
  <c r="J550" i="1"/>
  <c r="J552" i="1" s="1"/>
  <c r="L543" i="1"/>
  <c r="J551" i="1"/>
  <c r="E132" i="2"/>
  <c r="E131" i="2"/>
  <c r="E144" i="2" s="1"/>
  <c r="K270" i="1"/>
  <c r="J270" i="1"/>
  <c r="I270" i="1"/>
  <c r="H270" i="1"/>
  <c r="G270" i="1"/>
  <c r="F270" i="1"/>
  <c r="C132" i="2"/>
  <c r="C131" i="2"/>
  <c r="A1" i="2"/>
  <c r="A2" i="2"/>
  <c r="C8" i="2"/>
  <c r="C18" i="2" s="1"/>
  <c r="D8" i="2"/>
  <c r="E8" i="2"/>
  <c r="F8" i="2"/>
  <c r="I439" i="1"/>
  <c r="I446" i="1" s="1"/>
  <c r="G642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F18" i="2" s="1"/>
  <c r="I445" i="1"/>
  <c r="J18" i="1"/>
  <c r="G17" i="2" s="1"/>
  <c r="C21" i="2"/>
  <c r="D21" i="2"/>
  <c r="E21" i="2"/>
  <c r="F21" i="2"/>
  <c r="I448" i="1"/>
  <c r="C22" i="2"/>
  <c r="D22" i="2"/>
  <c r="E22" i="2"/>
  <c r="E31" i="2" s="1"/>
  <c r="F22" i="2"/>
  <c r="I449" i="1"/>
  <c r="J23" i="1" s="1"/>
  <c r="G22" i="2" s="1"/>
  <c r="C23" i="2"/>
  <c r="C31" i="2" s="1"/>
  <c r="C51" i="2" s="1"/>
  <c r="D23" i="2"/>
  <c r="E23" i="2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E50" i="2" s="1"/>
  <c r="E51" i="2" s="1"/>
  <c r="F34" i="2"/>
  <c r="C35" i="2"/>
  <c r="D35" i="2"/>
  <c r="E35" i="2"/>
  <c r="F35" i="2"/>
  <c r="I454" i="1"/>
  <c r="J49" i="1"/>
  <c r="G48" i="2" s="1"/>
  <c r="I456" i="1"/>
  <c r="J43" i="1" s="1"/>
  <c r="G42" i="2" s="1"/>
  <c r="I457" i="1"/>
  <c r="I459" i="1"/>
  <c r="J48" i="1" s="1"/>
  <c r="G47" i="2"/>
  <c r="C49" i="2"/>
  <c r="D56" i="2"/>
  <c r="E56" i="2"/>
  <c r="F56" i="2"/>
  <c r="E57" i="2"/>
  <c r="E62" i="2" s="1"/>
  <c r="E63" i="2" s="1"/>
  <c r="C58" i="2"/>
  <c r="E58" i="2"/>
  <c r="C59" i="2"/>
  <c r="D59" i="2"/>
  <c r="D62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/>
  <c r="D81" i="2" s="1"/>
  <c r="E77" i="2"/>
  <c r="F77" i="2"/>
  <c r="G77" i="2"/>
  <c r="G78" i="2" s="1"/>
  <c r="C79" i="2"/>
  <c r="D79" i="2"/>
  <c r="E79" i="2"/>
  <c r="C80" i="2"/>
  <c r="E80" i="2"/>
  <c r="C85" i="2"/>
  <c r="E85" i="2"/>
  <c r="E91" i="2" s="1"/>
  <c r="F85" i="2"/>
  <c r="C87" i="2"/>
  <c r="E87" i="2"/>
  <c r="F87" i="2"/>
  <c r="C88" i="2"/>
  <c r="D88" i="2"/>
  <c r="E88" i="2"/>
  <c r="F88" i="2"/>
  <c r="F91" i="2" s="1"/>
  <c r="F104" i="2" s="1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F103" i="2" s="1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2" i="2"/>
  <c r="E113" i="2"/>
  <c r="E114" i="2"/>
  <c r="D115" i="2"/>
  <c r="F115" i="2"/>
  <c r="G115" i="2"/>
  <c r="E118" i="2"/>
  <c r="E120" i="2"/>
  <c r="E121" i="2"/>
  <c r="C122" i="2"/>
  <c r="E122" i="2"/>
  <c r="E124" i="2"/>
  <c r="E125" i="2"/>
  <c r="F128" i="2"/>
  <c r="G128" i="2"/>
  <c r="C130" i="2"/>
  <c r="E130" i="2"/>
  <c r="F130" i="2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G163" i="2" s="1"/>
  <c r="F163" i="2"/>
  <c r="F503" i="1"/>
  <c r="B164" i="2" s="1"/>
  <c r="G164" i="2" s="1"/>
  <c r="G503" i="1"/>
  <c r="C164" i="2"/>
  <c r="H503" i="1"/>
  <c r="D164" i="2"/>
  <c r="I503" i="1"/>
  <c r="E164" i="2"/>
  <c r="J503" i="1"/>
  <c r="F164" i="2"/>
  <c r="F19" i="1"/>
  <c r="G19" i="1"/>
  <c r="H19" i="1"/>
  <c r="I19" i="1"/>
  <c r="G620" i="1" s="1"/>
  <c r="F32" i="1"/>
  <c r="G32" i="1"/>
  <c r="H32" i="1"/>
  <c r="I32" i="1"/>
  <c r="H51" i="1"/>
  <c r="I51" i="1"/>
  <c r="F177" i="1"/>
  <c r="I177" i="1"/>
  <c r="F183" i="1"/>
  <c r="G183" i="1"/>
  <c r="H183" i="1"/>
  <c r="I183" i="1"/>
  <c r="J183" i="1"/>
  <c r="G645" i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/>
  <c r="F352" i="1" s="1"/>
  <c r="G290" i="1"/>
  <c r="H290" i="1"/>
  <c r="H338" i="1"/>
  <c r="H352" i="1" s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L337" i="1" s="1"/>
  <c r="H337" i="1"/>
  <c r="I337" i="1"/>
  <c r="J337" i="1"/>
  <c r="J338" i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H645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I434" i="1" s="1"/>
  <c r="J427" i="1"/>
  <c r="L429" i="1"/>
  <c r="L430" i="1"/>
  <c r="L431" i="1"/>
  <c r="L432" i="1"/>
  <c r="F433" i="1"/>
  <c r="G433" i="1"/>
  <c r="H433" i="1"/>
  <c r="I433" i="1"/>
  <c r="J433" i="1"/>
  <c r="F446" i="1"/>
  <c r="G639" i="1"/>
  <c r="J639" i="1" s="1"/>
  <c r="G446" i="1"/>
  <c r="H446" i="1"/>
  <c r="F452" i="1"/>
  <c r="G452" i="1"/>
  <c r="G461" i="1" s="1"/>
  <c r="H640" i="1" s="1"/>
  <c r="H452" i="1"/>
  <c r="F460" i="1"/>
  <c r="G460" i="1"/>
  <c r="H460" i="1"/>
  <c r="F461" i="1"/>
  <c r="H461" i="1"/>
  <c r="F470" i="1"/>
  <c r="F476" i="1" s="1"/>
  <c r="H622" i="1" s="1"/>
  <c r="G470" i="1"/>
  <c r="H470" i="1"/>
  <c r="I470" i="1"/>
  <c r="J470" i="1"/>
  <c r="F474" i="1"/>
  <c r="G474" i="1"/>
  <c r="G476" i="1" s="1"/>
  <c r="H623" i="1" s="1"/>
  <c r="H474" i="1"/>
  <c r="H476" i="1"/>
  <c r="H624" i="1" s="1"/>
  <c r="J62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F545" i="1" s="1"/>
  <c r="G529" i="1"/>
  <c r="H529" i="1"/>
  <c r="I529" i="1"/>
  <c r="I545" i="1"/>
  <c r="J529" i="1"/>
  <c r="K529" i="1"/>
  <c r="F534" i="1"/>
  <c r="G534" i="1"/>
  <c r="G545" i="1" s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G571" i="1" s="1"/>
  <c r="H560" i="1"/>
  <c r="I560" i="1"/>
  <c r="J560" i="1"/>
  <c r="K560" i="1"/>
  <c r="K571" i="1" s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3" i="1"/>
  <c r="J623" i="1" s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1" i="1"/>
  <c r="H641" i="1"/>
  <c r="G643" i="1"/>
  <c r="J643" i="1" s="1"/>
  <c r="G644" i="1"/>
  <c r="G649" i="1"/>
  <c r="G652" i="1"/>
  <c r="H652" i="1"/>
  <c r="G653" i="1"/>
  <c r="H653" i="1"/>
  <c r="G654" i="1"/>
  <c r="J654" i="1" s="1"/>
  <c r="H654" i="1"/>
  <c r="H655" i="1"/>
  <c r="F192" i="1"/>
  <c r="L256" i="1"/>
  <c r="A31" i="12"/>
  <c r="D18" i="13"/>
  <c r="C18" i="13" s="1"/>
  <c r="F78" i="2"/>
  <c r="F81" i="2" s="1"/>
  <c r="C78" i="2"/>
  <c r="D50" i="2"/>
  <c r="D51" i="2" s="1"/>
  <c r="G62" i="2"/>
  <c r="C13" i="13"/>
  <c r="J257" i="1"/>
  <c r="J271" i="1" s="1"/>
  <c r="H112" i="1"/>
  <c r="J641" i="1"/>
  <c r="K605" i="1"/>
  <c r="G648" i="1" s="1"/>
  <c r="L433" i="1"/>
  <c r="I476" i="1"/>
  <c r="H625" i="1" s="1"/>
  <c r="F169" i="1"/>
  <c r="I552" i="1"/>
  <c r="F22" i="13"/>
  <c r="C22" i="13" s="1"/>
  <c r="H571" i="1"/>
  <c r="J545" i="1"/>
  <c r="H192" i="1"/>
  <c r="J655" i="1"/>
  <c r="I571" i="1"/>
  <c r="L565" i="1"/>
  <c r="F62" i="2"/>
  <c r="F63" i="2" s="1"/>
  <c r="G162" i="2"/>
  <c r="G103" i="2"/>
  <c r="F31" i="2"/>
  <c r="E18" i="2"/>
  <c r="F51" i="2"/>
  <c r="G31" i="13"/>
  <c r="C140" i="2"/>
  <c r="I192" i="1"/>
  <c r="J653" i="1"/>
  <c r="J434" i="1"/>
  <c r="F434" i="1"/>
  <c r="K434" i="1"/>
  <c r="G134" i="2"/>
  <c r="G144" i="2" s="1"/>
  <c r="G145" i="2"/>
  <c r="C6" i="10"/>
  <c r="F31" i="13"/>
  <c r="G140" i="1"/>
  <c r="C5" i="10"/>
  <c r="G16" i="2"/>
  <c r="I140" i="1"/>
  <c r="A22" i="12"/>
  <c r="G434" i="1"/>
  <c r="I369" i="1"/>
  <c r="H634" i="1" s="1"/>
  <c r="J634" i="1" s="1"/>
  <c r="J649" i="1"/>
  <c r="L524" i="1"/>
  <c r="B161" i="2"/>
  <c r="J9" i="1"/>
  <c r="H408" i="1"/>
  <c r="H644" i="1"/>
  <c r="J644" i="1" s="1"/>
  <c r="J645" i="1"/>
  <c r="D29" i="13"/>
  <c r="C29" i="13" s="1"/>
  <c r="L362" i="1"/>
  <c r="C27" i="10" s="1"/>
  <c r="F661" i="1"/>
  <c r="C16" i="10"/>
  <c r="L290" i="1"/>
  <c r="J652" i="1"/>
  <c r="G651" i="1"/>
  <c r="J651" i="1" s="1"/>
  <c r="L247" i="1"/>
  <c r="D6" i="13"/>
  <c r="C6" i="13"/>
  <c r="C15" i="10"/>
  <c r="G662" i="1"/>
  <c r="C21" i="10"/>
  <c r="H647" i="1"/>
  <c r="J647" i="1" s="1"/>
  <c r="I257" i="1"/>
  <c r="I271" i="1"/>
  <c r="D15" i="13"/>
  <c r="C15" i="13" s="1"/>
  <c r="G650" i="1"/>
  <c r="J650" i="1"/>
  <c r="C20" i="10"/>
  <c r="L229" i="1"/>
  <c r="K257" i="1"/>
  <c r="K271" i="1"/>
  <c r="H257" i="1"/>
  <c r="H271" i="1" s="1"/>
  <c r="C120" i="2"/>
  <c r="F257" i="1"/>
  <c r="F271" i="1" s="1"/>
  <c r="C17" i="10"/>
  <c r="C123" i="2"/>
  <c r="G33" i="13"/>
  <c r="D12" i="13"/>
  <c r="C12" i="13"/>
  <c r="C18" i="10"/>
  <c r="E8" i="13"/>
  <c r="C8" i="13" s="1"/>
  <c r="C119" i="2"/>
  <c r="D7" i="13"/>
  <c r="C7" i="13"/>
  <c r="C118" i="2"/>
  <c r="H648" i="1"/>
  <c r="J648" i="1" s="1"/>
  <c r="C109" i="2"/>
  <c r="J192" i="1"/>
  <c r="C91" i="2"/>
  <c r="C62" i="2"/>
  <c r="C63" i="2" s="1"/>
  <c r="C35" i="10"/>
  <c r="F112" i="1"/>
  <c r="C50" i="2"/>
  <c r="H52" i="1"/>
  <c r="H619" i="1"/>
  <c r="J619" i="1"/>
  <c r="F52" i="1"/>
  <c r="H617" i="1"/>
  <c r="J617" i="1"/>
  <c r="J618" i="1"/>
  <c r="G8" i="2"/>
  <c r="G18" i="2" s="1"/>
  <c r="G635" i="1"/>
  <c r="J635" i="1" s="1"/>
  <c r="C36" i="10"/>
  <c r="A13" i="12"/>
  <c r="F660" i="1" l="1"/>
  <c r="L257" i="1"/>
  <c r="L434" i="1"/>
  <c r="G638" i="1" s="1"/>
  <c r="J638" i="1" s="1"/>
  <c r="G646" i="1"/>
  <c r="G631" i="1"/>
  <c r="J631" i="1" s="1"/>
  <c r="F193" i="1"/>
  <c r="G627" i="1" s="1"/>
  <c r="J627" i="1" s="1"/>
  <c r="C38" i="10"/>
  <c r="E104" i="2"/>
  <c r="H434" i="1"/>
  <c r="H549" i="1"/>
  <c r="H552" i="1" s="1"/>
  <c r="L534" i="1"/>
  <c r="C113" i="2"/>
  <c r="C23" i="10"/>
  <c r="D85" i="2"/>
  <c r="D91" i="2" s="1"/>
  <c r="G169" i="1"/>
  <c r="H660" i="1"/>
  <c r="H664" i="1" s="1"/>
  <c r="G161" i="2"/>
  <c r="C81" i="2"/>
  <c r="C104" i="2" s="1"/>
  <c r="L571" i="1"/>
  <c r="I52" i="1"/>
  <c r="H620" i="1" s="1"/>
  <c r="J620" i="1" s="1"/>
  <c r="G625" i="1"/>
  <c r="J625" i="1" s="1"/>
  <c r="G159" i="2"/>
  <c r="C142" i="2"/>
  <c r="K551" i="1"/>
  <c r="K549" i="1"/>
  <c r="F552" i="1"/>
  <c r="C29" i="10"/>
  <c r="L614" i="1"/>
  <c r="F663" i="1"/>
  <c r="I663" i="1" s="1"/>
  <c r="L351" i="1"/>
  <c r="C32" i="10"/>
  <c r="H25" i="13"/>
  <c r="L328" i="1"/>
  <c r="C11" i="10"/>
  <c r="E110" i="2"/>
  <c r="L309" i="1"/>
  <c r="L338" i="1" s="1"/>
  <c r="L352" i="1" s="1"/>
  <c r="G633" i="1" s="1"/>
  <c r="J633" i="1" s="1"/>
  <c r="E123" i="2"/>
  <c r="E128" i="2" s="1"/>
  <c r="C124" i="2"/>
  <c r="C128" i="2" s="1"/>
  <c r="H662" i="1"/>
  <c r="I662" i="1" s="1"/>
  <c r="J622" i="1"/>
  <c r="J19" i="1"/>
  <c r="G621" i="1" s="1"/>
  <c r="G338" i="1"/>
  <c r="G352" i="1" s="1"/>
  <c r="L529" i="1"/>
  <c r="L545" i="1" s="1"/>
  <c r="G550" i="1"/>
  <c r="K550" i="1" s="1"/>
  <c r="I193" i="1"/>
  <c r="G630" i="1" s="1"/>
  <c r="J630" i="1" s="1"/>
  <c r="C114" i="2"/>
  <c r="C24" i="10"/>
  <c r="D17" i="13"/>
  <c r="C17" i="13" s="1"/>
  <c r="C13" i="10"/>
  <c r="C125" i="2"/>
  <c r="E16" i="13"/>
  <c r="L427" i="1"/>
  <c r="D103" i="2"/>
  <c r="C12" i="10"/>
  <c r="C111" i="2"/>
  <c r="C115" i="2" s="1"/>
  <c r="D5" i="13"/>
  <c r="H193" i="1"/>
  <c r="G629" i="1" s="1"/>
  <c r="J629" i="1" s="1"/>
  <c r="J640" i="1"/>
  <c r="J636" i="1"/>
  <c r="G257" i="1"/>
  <c r="G271" i="1" s="1"/>
  <c r="K500" i="1"/>
  <c r="F144" i="2"/>
  <c r="F145" i="2" s="1"/>
  <c r="G81" i="2"/>
  <c r="D63" i="2"/>
  <c r="D104" i="2" s="1"/>
  <c r="J37" i="1"/>
  <c r="I460" i="1"/>
  <c r="J22" i="1"/>
  <c r="I452" i="1"/>
  <c r="D18" i="2"/>
  <c r="L270" i="1"/>
  <c r="G552" i="1"/>
  <c r="G63" i="2"/>
  <c r="G104" i="2" s="1"/>
  <c r="L401" i="1"/>
  <c r="E109" i="2"/>
  <c r="E115" i="2" s="1"/>
  <c r="C10" i="10"/>
  <c r="D127" i="2"/>
  <c r="D128" i="2" s="1"/>
  <c r="D145" i="2" s="1"/>
  <c r="H661" i="1"/>
  <c r="I661" i="1" s="1"/>
  <c r="C112" i="2"/>
  <c r="H667" i="1" l="1"/>
  <c r="H672" i="1"/>
  <c r="L271" i="1"/>
  <c r="G632" i="1" s="1"/>
  <c r="J632" i="1" s="1"/>
  <c r="L408" i="1"/>
  <c r="C139" i="2"/>
  <c r="J51" i="1"/>
  <c r="G36" i="2"/>
  <c r="G50" i="2" s="1"/>
  <c r="F664" i="1"/>
  <c r="I461" i="1"/>
  <c r="H642" i="1" s="1"/>
  <c r="J642" i="1" s="1"/>
  <c r="D31" i="13"/>
  <c r="C31" i="13" s="1"/>
  <c r="C39" i="10"/>
  <c r="G193" i="1"/>
  <c r="G628" i="1" s="1"/>
  <c r="J628" i="1" s="1"/>
  <c r="G660" i="1"/>
  <c r="G664" i="1" s="1"/>
  <c r="E145" i="2"/>
  <c r="C16" i="13"/>
  <c r="E33" i="13"/>
  <c r="D35" i="13" s="1"/>
  <c r="C25" i="13"/>
  <c r="H33" i="13"/>
  <c r="C28" i="10"/>
  <c r="D23" i="10" s="1"/>
  <c r="J32" i="1"/>
  <c r="G21" i="2"/>
  <c r="G31" i="2" s="1"/>
  <c r="C5" i="13"/>
  <c r="D33" i="13"/>
  <c r="D36" i="13" s="1"/>
  <c r="K552" i="1"/>
  <c r="D13" i="10" l="1"/>
  <c r="G626" i="1"/>
  <c r="J52" i="1"/>
  <c r="H621" i="1" s="1"/>
  <c r="J621" i="1" s="1"/>
  <c r="I660" i="1"/>
  <c r="I664" i="1" s="1"/>
  <c r="C141" i="2"/>
  <c r="C144" i="2" s="1"/>
  <c r="C145" i="2" s="1"/>
  <c r="D17" i="10"/>
  <c r="D25" i="10"/>
  <c r="D19" i="10"/>
  <c r="D18" i="10"/>
  <c r="D22" i="10"/>
  <c r="D15" i="10"/>
  <c r="D21" i="10"/>
  <c r="C30" i="10"/>
  <c r="D20" i="10"/>
  <c r="D26" i="10"/>
  <c r="D16" i="10"/>
  <c r="D27" i="10"/>
  <c r="F672" i="1"/>
  <c r="C4" i="10" s="1"/>
  <c r="F667" i="1"/>
  <c r="D12" i="10"/>
  <c r="G637" i="1"/>
  <c r="J637" i="1" s="1"/>
  <c r="H646" i="1"/>
  <c r="J646" i="1" s="1"/>
  <c r="C41" i="10"/>
  <c r="D10" i="10"/>
  <c r="G667" i="1"/>
  <c r="G672" i="1"/>
  <c r="D11" i="10"/>
  <c r="D24" i="10"/>
  <c r="G51" i="2"/>
  <c r="I672" i="1" l="1"/>
  <c r="C7" i="10" s="1"/>
  <c r="I667" i="1"/>
  <c r="D28" i="10"/>
  <c r="J626" i="1"/>
  <c r="H656" i="1"/>
  <c r="D40" i="10"/>
  <c r="D37" i="10"/>
  <c r="D36" i="10"/>
  <c r="D35" i="10"/>
  <c r="D38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<sst xmlns="http://schemas.openxmlformats.org/spreadsheetml/2006/main" count="3956" uniqueCount="914">
  <si>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</si>
  <si>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</si>
  <si>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</si>
  <si>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</si>
  <si>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</si>
  <si>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</si>
  <si>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</si>
  <si>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</si>
  <si>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</si>
  <si>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</si>
  <si>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</si>
  <si>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</si>
  <si>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</si>
  <si>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</si>
  <si>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</si>
  <si>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</si>
  <si>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</si>
  <si>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</si>
  <si>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</si>
  <si>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</si>
  <si>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</si>
  <si>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</si>
  <si>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</si>
  <si>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</si>
  <si>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</si>
  <si>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</si>
  <si>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</si>
  <si>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</si>
  <si>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</si>
  <si>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</si>
  <si>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</si>
  <si>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</si>
  <si>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</si>
  <si>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</si>
  <si>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</si>
  <si>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</si>
  <si>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</si>
  <si>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</si>
  <si>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</si>
  <si>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</si>
  <si>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</si>
  <si>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</si>
  <si>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</si>
  <si>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</si>
  <si>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</si>
  <si>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</si>
  <si>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</si>
  <si>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</si>
  <si>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</si>
  <si>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</si>
  <si>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</si>
  <si>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</si>
  <si>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</si>
  <si>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</si>
  <si>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</si>
  <si>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</si>
  <si>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</si>
  <si>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</si>
  <si>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</si>
  <si>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</si>
  <si>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</si>
  <si>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</si>
  <si>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</si>
  <si>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</si>
  <si>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</si>
  <si>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</si>
  <si>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</si>
  <si>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</si>
  <si>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</si>
  <si>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</si>
  <si>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</si>
  <si>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</si>
  <si>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</si>
  <si>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</si>
  <si>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</si>
  <si>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</si>
  <si>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</si>
  <si>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</si>
  <si>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</si>
  <si>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</si>
  <si>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</si>
  <si>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</si>
  <si>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</si>
  <si>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</si>
  <si>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</si>
  <si>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</si>
  <si>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</si>
  <si>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</si>
  <si>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</si>
  <si>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</si>
  <si>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</si>
  <si>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</si>
  <si>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</si>
  <si>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</si>
  <si>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</si>
  <si>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</si>
  <si>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</si>
  <si>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</si>
  <si>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</si>
  <si>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</si>
  <si>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</si>
  <si>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</si>
  <si>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</si>
  <si>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</si>
  <si>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</si>
  <si>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</si>
  <si>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</si>
  <si>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</si>
  <si>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</si>
  <si>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</si>
  <si>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</si>
  <si>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</si>
  <si>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</si>
  <si>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</si>
  <si>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</si>
  <si>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</si>
  <si>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</si>
  <si>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</si>
  <si>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</si>
  <si>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</si>
  <si>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</si>
  <si>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</si>
  <si>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</si>
  <si>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</si>
  <si>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</si>
  <si>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</si>
  <si>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</si>
  <si>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</si>
  <si>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</si>
  <si>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</si>
  <si>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</si>
  <si>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</si>
  <si>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</si>
  <si>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</si>
  <si>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</si>
  <si>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</si>
  <si>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</si>
  <si>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</si>
  <si>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</si>
  <si>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</si>
  <si>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</si>
  <si>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</si>
  <si>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</si>
  <si>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</si>
  <si>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</si>
  <si>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</si>
  <si>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</si>
  <si>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</si>
  <si>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</si>
  <si>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</si>
  <si>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</si>
  <si>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</si>
  <si>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</si>
  <si>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</si>
  <si>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</si>
  <si>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</si>
  <si>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</si>
  <si>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</si>
  <si>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</si>
  <si>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</si>
  <si>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</si>
  <si>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</si>
  <si>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</si>
  <si>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</si>
  <si>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</si>
  <si>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</si>
  <si>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</si>
  <si>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</si>
  <si>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</si>
  <si>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</si>
  <si>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</si>
  <si>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</si>
  <si>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</si>
  <si>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</si>
  <si>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</si>
  <si>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</si>
  <si>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</si>
  <si>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</si>
  <si>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</si>
  <si>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</si>
  <si>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</si>
  <si>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</si>
  <si>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</si>
  <si>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</si>
  <si>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</si>
  <si>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</si>
  <si>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</si>
  <si>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</si>
  <si>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</si>
  <si>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</si>
  <si>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</si>
  <si>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</si>
  <si>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</si>
  <si>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</si>
  <si>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</si>
  <si>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</si>
  <si>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</si>
  <si>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</si>
  <si>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</si>
  <si>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</si>
  <si>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</si>
  <si>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</si>
  <si>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</si>
  <si>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</si>
  <si>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</si>
  <si>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</si>
  <si>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</si>
  <si>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</si>
  <si>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</si>
  <si>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</si>
  <si>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</si>
  <si>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</si>
  <si>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</si>
  <si>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</si>
  <si>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</si>
  <si>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</si>
  <si>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</si>
  <si>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</si>
  <si>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</si>
  <si>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</si>
  <si>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</si>
  <si>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</si>
  <si>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</si>
  <si>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</si>
  <si>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</si>
  <si>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</si>
  <si>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</si>
  <si>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</si>
  <si>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</si>
  <si>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</si>
  <si>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</si>
  <si>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</si>
  <si>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</si>
  <si>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</si>
  <si>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</si>
  <si>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</si>
  <si>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</si>
  <si>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</si>
  <si>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</si>
  <si>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</si>
  <si>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</si>
  <si>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</si>
  <si>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</si>
  <si>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</si>
  <si>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</si>
  <si>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</si>
  <si>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</si>
  <si>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</si>
  <si>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</si>
  <si>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</si>
  <si>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</si>
  <si>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</si>
  <si>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</si>
  <si>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</si>
  <si>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</si>
  <si>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</si>
  <si>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</si>
  <si>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</si>
  <si>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</si>
  <si>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</si>
  <si>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</si>
  <si>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</si>
  <si>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</si>
  <si>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</si>
  <si>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</si>
  <si>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</si>
  <si>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</si>
  <si>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</si>
  <si>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</si>
  <si>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</si>
  <si>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</si>
  <si>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</si>
  <si>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</si>
  <si>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</si>
  <si>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</si>
  <si>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</si>
  <si>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</si>
  <si>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</si>
  <si>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</si>
  <si>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</si>
  <si>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</si>
  <si>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</si>
  <si>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</si>
  <si>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</si>
  <si>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</si>
  <si>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</si>
  <si>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</si>
  <si>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</si>
  <si>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</si>
  <si>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</si>
  <si>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</si>
  <si>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</si>
  <si>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</si>
  <si>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</si>
  <si>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</si>
  <si>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</si>
  <si>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</si>
  <si>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</si>
  <si>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</si>
  <si>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</si>
  <si>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</si>
  <si>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</si>
  <si>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</si>
  <si>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</si>
  <si>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</si>
  <si>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</si>
  <si>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</si>
  <si>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</si>
  <si>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</si>
  <si>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</si>
  <si>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</si>
  <si>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</si>
  <si>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</si>
  <si>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</si>
  <si>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</si>
  <si>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</si>
  <si>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</si>
  <si>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</si>
  <si>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</si>
  <si>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</si>
  <si>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</si>
  <si>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</si>
  <si>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</si>
  <si>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</si>
  <si>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</si>
  <si>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</si>
  <si>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</si>
  <si>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</si>
  <si>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</si>
  <si>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</si>
  <si>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</si>
  <si>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</si>
  <si>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</si>
  <si>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</si>
  <si>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</si>
  <si>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</si>
  <si>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</si>
  <si>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</si>
  <si>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</si>
  <si>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</si>
  <si>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</si>
  <si>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</si>
  <si>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</si>
  <si>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</si>
  <si>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</si>
  <si>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</si>
  <si>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</si>
  <si>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</si>
  <si>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</si>
  <si>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</si>
  <si>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</si>
  <si>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</si>
  <si>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</si>
  <si>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</si>
  <si>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</si>
  <si>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</si>
  <si>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</si>
  <si>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</si>
  <si>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</si>
  <si>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</si>
  <si>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</si>
  <si>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</si>
  <si>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</si>
  <si>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</si>
  <si>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</si>
  <si>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</si>
  <si>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</si>
  <si>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</si>
  <si>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</si>
  <si>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</si>
  <si>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</si>
  <si>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</si>
  <si>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</si>
  <si>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</si>
  <si>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</si>
  <si>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</si>
  <si>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</si>
  <si>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</si>
  <si>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</si>
  <si>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</si>
  <si>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</si>
  <si>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</si>
  <si>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</si>
  <si>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</si>
  <si>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</si>
  <si>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</si>
  <si>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</si>
  <si>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</si>
  <si>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</si>
  <si>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</si>
  <si>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</si>
  <si>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</si>
  <si>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</si>
  <si>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</si>
  <si>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</si>
  <si>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</si>
  <si>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</si>
  <si>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</si>
  <si>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</si>
  <si>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</si>
  <si>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</si>
  <si>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</si>
  <si>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</si>
  <si>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</si>
  <si>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</si>
  <si>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</si>
  <si>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</si>
  <si>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</si>
  <si>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</si>
  <si>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</si>
  <si>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</si>
  <si>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</si>
  <si>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</si>
  <si>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</si>
  <si>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</si>
  <si>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</si>
  <si>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</si>
  <si>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</si>
  <si>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</si>
  <si>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</si>
  <si>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</si>
  <si>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</si>
  <si>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</si>
  <si>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</si>
  <si>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</si>
  <si>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</si>
  <si>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</si>
  <si>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</si>
  <si>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</si>
  <si>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</si>
  <si>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</si>
  <si>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</si>
  <si>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</si>
  <si>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</si>
  <si>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</si>
  <si>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</si>
  <si>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</si>
  <si>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</si>
  <si>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</si>
  <si>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</si>
  <si>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</si>
  <si>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</si>
  <si>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</si>
  <si>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</si>
  <si>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</si>
  <si>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</si>
  <si>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</si>
  <si>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</si>
  <si>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</si>
  <si>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</si>
  <si>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</si>
  <si>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</si>
  <si>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</si>
  <si>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</si>
  <si>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</si>
  <si>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</si>
  <si>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</si>
  <si>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</si>
  <si>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</si>
  <si>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</si>
  <si>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</si>
  <si>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</si>
  <si>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</si>
  <si>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</si>
  <si>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</si>
  <si>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</si>
  <si>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</si>
  <si>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</si>
  <si>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</si>
  <si>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</si>
  <si>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</si>
  <si>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</si>
  <si>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</si>
  <si>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</si>
  <si>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</si>
  <si>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</si>
  <si>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</si>
  <si>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</si>
  <si>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</si>
  <si>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</si>
  <si>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</si>
  <si>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</si>
  <si>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</si>
  <si>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</si>
  <si>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</si>
  <si>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</si>
  <si>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</si>
  <si>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</si>
  <si>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</si>
  <si>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</si>
  <si>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</si>
  <si>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</si>
  <si>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</si>
  <si>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</si>
  <si>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</si>
  <si>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</si>
  <si>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</si>
  <si>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</si>
  <si>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</si>
  <si>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</si>
  <si>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</si>
  <si>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</si>
  <si>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</si>
  <si>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</si>
  <si>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</si>
  <si>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</si>
  <si>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</si>
  <si>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</si>
  <si>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</si>
  <si>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</si>
  <si>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</si>
  <si>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</si>
  <si>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</si>
  <si>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</si>
  <si>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</si>
  <si>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</si>
  <si>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</si>
  <si>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</si>
  <si>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</si>
  <si>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</si>
  <si>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</si>
  <si>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</si>
  <si>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</si>
  <si>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</si>
  <si>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</si>
  <si>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</si>
  <si>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</si>
  <si>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</si>
  <si>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</si>
  <si>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</si>
  <si>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</si>
  <si>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</si>
  <si>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</si>
  <si>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</si>
  <si>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</si>
  <si>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</si>
  <si>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</si>
  <si>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</si>
  <si>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</si>
  <si>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</si>
  <si>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</si>
  <si>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</si>
  <si>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</si>
  <si>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</si>
  <si>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</si>
  <si>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</si>
  <si>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</si>
  <si>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</si>
  <si>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</si>
  <si>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</si>
  <si>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</si>
  <si>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</si>
  <si>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</si>
  <si>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</si>
  <si>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</si>
  <si>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</si>
  <si>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</si>
  <si>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</si>
  <si>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</si>
  <si>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</si>
  <si>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</si>
  <si>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</si>
  <si>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</si>
  <si>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</si>
  <si>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</si>
  <si>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</si>
  <si>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</si>
  <si>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</si>
  <si>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</si>
  <si>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</si>
  <si>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</si>
  <si>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</si>
  <si>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</si>
  <si>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</si>
  <si>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</si>
  <si>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</si>
  <si>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</si>
  <si>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</si>
  <si>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</si>
  <si>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</si>
  <si>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</si>
  <si>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</si>
  <si>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</si>
  <si>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</si>
  <si>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</si>
  <si>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</si>
  <si>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</si>
  <si>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</si>
  <si>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</si>
  <si>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</si>
  <si>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</si>
  <si>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</si>
  <si>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</si>
  <si>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</si>
  <si>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</si>
  <si>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</si>
  <si>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</si>
  <si>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</si>
  <si>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</si>
  <si>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</si>
  <si>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</si>
  <si>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</si>
  <si>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</si>
  <si>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</si>
  <si>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</si>
  <si>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</si>
  <si>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</si>
  <si>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</si>
  <si>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</si>
  <si>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</si>
  <si>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</si>
  <si>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</si>
  <si>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</si>
  <si>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</si>
  <si>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</si>
  <si>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</si>
  <si>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</si>
  <si>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</si>
  <si>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</si>
  <si>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</si>
  <si>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</si>
  <si>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</si>
  <si>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</si>
  <si>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</si>
  <si>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</si>
  <si>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</si>
  <si>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</si>
  <si>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</si>
  <si>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</si>
  <si>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</si>
  <si>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</si>
  <si>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</si>
  <si>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</si>
  <si>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</si>
  <si>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</si>
  <si>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</si>
  <si>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</si>
  <si>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</si>
  <si>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</si>
  <si>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</si>
  <si>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</si>
  <si>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</si>
  <si>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</si>
  <si>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</si>
  <si>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</si>
  <si>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</si>
  <si>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</si>
  <si>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</si>
  <si>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</si>
  <si>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</si>
  <si>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</si>
  <si>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</si>
  <si>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</si>
  <si>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</si>
  <si>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</si>
  <si>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</si>
  <si>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</si>
  <si>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</si>
  <si>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</si>
  <si>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</si>
  <si>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</si>
  <si>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</si>
  <si>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</si>
  <si>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</si>
  <si>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</si>
  <si>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</si>
  <si>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</si>
  <si>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</si>
  <si>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</si>
  <si>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</si>
  <si>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</si>
  <si>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</si>
  <si>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</si>
  <si>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</si>
  <si>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</si>
  <si>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</si>
  <si>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</si>
  <si>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</si>
  <si>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</si>
  <si>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</si>
  <si>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</si>
  <si>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</si>
  <si>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</si>
  <si>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</si>
  <si>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</si>
  <si>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</si>
  <si>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</si>
  <si>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</si>
  <si>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</si>
  <si>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</si>
  <si>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</si>
  <si>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</si>
  <si>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</si>
  <si>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</si>
  <si>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</si>
  <si>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</si>
  <si>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</si>
  <si>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</si>
  <si>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</si>
  <si>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</si>
  <si>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</si>
  <si>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</si>
  <si>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</si>
  <si>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</si>
  <si>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</si>
  <si>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</si>
  <si>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</si>
  <si>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</si>
  <si>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</si>
  <si>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</si>
  <si>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</si>
  <si>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</si>
  <si>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</si>
  <si>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</si>
  <si>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</si>
  <si>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</si>
  <si>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</si>
  <si>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</si>
  <si>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</si>
  <si>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</si>
  <si>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</si>
  <si>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</si>
  <si>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</si>
  <si>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</si>
  <si>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</si>
  <si>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</si>
  <si>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</si>
  <si>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</si>
  <si>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</si>
  <si>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</si>
  <si>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</si>
  <si>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</si>
  <si>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</si>
  <si>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</si>
  <si>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</si>
  <si>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</si>
  <si>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</si>
  <si>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</si>
  <si>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</si>
  <si>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</si>
  <si>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</si>
  <si>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</si>
  <si>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</si>
  <si>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</si>
  <si>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</si>
  <si>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</si>
  <si>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</si>
  <si>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</si>
  <si>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</si>
  <si>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</si>
  <si>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</si>
  <si>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</si>
  <si>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</si>
  <si>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</si>
  <si>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</si>
  <si>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</si>
  <si>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</si>
  <si>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</si>
  <si>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</si>
  <si>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</si>
  <si>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</si>
  <si>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</si>
  <si>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</si>
  <si>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</si>
  <si>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</si>
  <si>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</si>
  <si>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</si>
  <si>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</si>
  <si>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</si>
  <si>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</si>
  <si>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</si>
  <si>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</si>
  <si>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</si>
  <si>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</si>
  <si>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</si>
  <si>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</si>
  <si>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</si>
  <si>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</si>
  <si>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</si>
  <si>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</si>
  <si>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</si>
  <si>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</si>
  <si>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</si>
  <si>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</si>
  <si>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</si>
  <si>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</si>
  <si>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</si>
  <si>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</si>
  <si>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</si>
  <si>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</si>
  <si>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</si>
  <si>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</si>
  <si>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</si>
  <si>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</si>
  <si>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</si>
  <si>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</si>
  <si>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</si>
  <si>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</si>
  <si>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</si>
  <si>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</si>
  <si>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</si>
  <si>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</si>
  <si>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</si>
  <si>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</si>
  <si>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</si>
  <si>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</si>
  <si>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</si>
  <si>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</si>
  <si>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</si>
  <si>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</si>
  <si>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</si>
  <si>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</si>
  <si>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</si>
  <si>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</si>
  <si>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</si>
  <si>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</si>
  <si>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</si>
  <si>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</si>
  <si>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</si>
  <si>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</si>
  <si>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</si>
  <si>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</si>
  <si>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</si>
  <si>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</si>
  <si>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</si>
  <si>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</si>
  <si>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</si>
  <si>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</si>
  <si>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</si>
  <si>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</si>
  <si>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</si>
  <si>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</si>
  <si>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</si>
  <si>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</si>
  <si>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</si>
  <si>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</si>
  <si>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</si>
  <si>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</si>
  <si>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</si>
  <si>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</si>
  <si>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</si>
  <si>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</si>
  <si>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</si>
  <si>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</si>
  <si>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</si>
  <si>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</si>
  <si>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</si>
  <si>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</si>
  <si>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</si>
  <si>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</si>
  <si>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</si>
  <si>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</si>
  <si>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</si>
  <si>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</si>
  <si>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</si>
  <si>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</si>
  <si>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</si>
  <si>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</si>
  <si>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</si>
  <si>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</si>
  <si>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</si>
  <si>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</si>
  <si>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</si>
  <si>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</si>
  <si>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</si>
  <si>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</si>
  <si>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</si>
  <si>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</si>
  <si>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</si>
  <si>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</si>
  <si>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</si>
  <si>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</si>
  <si>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</si>
  <si>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</si>
  <si>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</si>
  <si>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</si>
  <si>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</si>
  <si>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</si>
  <si>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</si>
  <si>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</si>
  <si>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</si>
  <si>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</si>
  <si>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</si>
  <si>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</si>
  <si>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</si>
  <si>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</si>
  <si>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</si>
  <si>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</si>
  <si>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</si>
  <si>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</si>
  <si>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</si>
  <si>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</si>
  <si>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</si>
  <si>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</si>
  <si>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</si>
  <si>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</si>
  <si>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</si>
  <si>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</si>
  <si>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</si>
  <si>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</si>
  <si>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</si>
  <si>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</si>
  <si>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</si>
  <si>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</si>
  <si>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</si>
  <si>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</si>
  <si>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</si>
  <si>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</si>
  <si>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</si>
  <si>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</si>
  <si>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</si>
  <si>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JACKSON SCHOOL DISTRICT</t>
  </si>
  <si>
    <t>7/2008</t>
  </si>
  <si>
    <t>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</si>
</sst>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271</v>
      </c>
      <c r="C2" s="21">
        <v>271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204013.51+150</f>
        <v>204163.51</v>
      </c>
      <c r="G9" s="18"/>
      <c r="H9" s="18"/>
      <c r="I9" s="18"/>
      <c r="J9" s="67">
        <f>SUM(I439)</f>
        <v>334898.25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4318.63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1036.94</v>
      </c>
      <c r="H13" s="18">
        <v>5097.37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2500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210982.14</v>
      </c>
      <c r="G19" s="41">
        <f>SUM(G9:G18)</f>
        <v>1036.94</v>
      </c>
      <c r="H19" s="41">
        <f>SUM(H9:H18)</f>
        <v>5097.37</v>
      </c>
      <c r="I19" s="41">
        <f>SUM(I9:I18)</f>
        <v>0</v>
      </c>
      <c r="J19" s="41">
        <f>SUM(J9:J18)</f>
        <v>334898.25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1036.94</v>
      </c>
      <c r="H22" s="18">
        <v>3281.69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566.19000000000005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2079.11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18598.169999999998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21243.469999999998</v>
      </c>
      <c r="G32" s="41">
        <f>SUM(G22:G31)</f>
        <v>1036.94</v>
      </c>
      <c r="H32" s="41">
        <f>SUM(H22:H31)</f>
        <v>3281.69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0</v>
      </c>
      <c r="H48" s="18">
        <v>1815.68</v>
      </c>
      <c r="I48" s="18"/>
      <c r="J48" s="13">
        <f>SUM(I459)</f>
        <v>334898.25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189738.67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189738.67</v>
      </c>
      <c r="G51" s="41">
        <f>SUM(G35:G50)</f>
        <v>0</v>
      </c>
      <c r="H51" s="41">
        <f>SUM(H35:H50)</f>
        <v>1815.68</v>
      </c>
      <c r="I51" s="41">
        <f>SUM(I35:I50)</f>
        <v>0</v>
      </c>
      <c r="J51" s="41">
        <f>SUM(J35:J50)</f>
        <v>334898.25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210982.14</v>
      </c>
      <c r="G52" s="41">
        <f>G51+G32</f>
        <v>1036.94</v>
      </c>
      <c r="H52" s="41">
        <f>H51+H32</f>
        <v>5097.37</v>
      </c>
      <c r="I52" s="41">
        <f>I51+I32</f>
        <v>0</v>
      </c>
      <c r="J52" s="41">
        <f>J51+J32</f>
        <v>334898.25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1155547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1155547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5000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3844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8844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80.709999999999994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10191.35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955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1.78</v>
      </c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17869.53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18824.53</v>
      </c>
      <c r="G111" s="41">
        <f>SUM(G96:G110)</f>
        <v>10191.35</v>
      </c>
      <c r="H111" s="41">
        <f>SUM(H96:H110)</f>
        <v>1.78</v>
      </c>
      <c r="I111" s="41">
        <f>SUM(I96:I110)</f>
        <v>0</v>
      </c>
      <c r="J111" s="41">
        <f>SUM(J96:J110)</f>
        <v>80.709999999999994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1183215.53</v>
      </c>
      <c r="G112" s="41">
        <f>G60+G111</f>
        <v>10191.35</v>
      </c>
      <c r="H112" s="41">
        <f>H60+H79+H94+H111</f>
        <v>1.78</v>
      </c>
      <c r="I112" s="41">
        <f>I60+I111</f>
        <v>0</v>
      </c>
      <c r="J112" s="41">
        <f>J60+J111</f>
        <v>80.709999999999994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78127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803456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881583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73109.48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198.39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73109.48</v>
      </c>
      <c r="G136" s="41">
        <f>SUM(G123:G135)</f>
        <v>198.39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954692.48</v>
      </c>
      <c r="G140" s="41">
        <f>G121+SUM(G136:G137)</f>
        <v>198.39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9567.51</v>
      </c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15612.24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4387.99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2533.94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5144.72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5144.72</v>
      </c>
      <c r="G162" s="41">
        <f>SUM(G150:G161)</f>
        <v>4387.99</v>
      </c>
      <c r="H162" s="41">
        <f>SUM(H150:H161)</f>
        <v>27713.69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19861.59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25006.31</v>
      </c>
      <c r="G169" s="41">
        <f>G147+G162+SUM(G163:G168)</f>
        <v>4387.99</v>
      </c>
      <c r="H169" s="41">
        <f>H147+H162+SUM(H163:H168)</f>
        <v>27713.69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9110.35</v>
      </c>
      <c r="H179" s="18"/>
      <c r="I179" s="18"/>
      <c r="J179" s="18">
        <v>45000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9110.35</v>
      </c>
      <c r="H183" s="41">
        <f>SUM(H179:H182)</f>
        <v>0</v>
      </c>
      <c r="I183" s="41">
        <f>SUM(I179:I182)</f>
        <v>0</v>
      </c>
      <c r="J183" s="41">
        <f>SUM(J179:J182)</f>
        <v>45000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9110.35</v>
      </c>
      <c r="H192" s="41">
        <f>+H183+SUM(H188:H191)</f>
        <v>0</v>
      </c>
      <c r="I192" s="41">
        <f>I177+I183+SUM(I188:I191)</f>
        <v>0</v>
      </c>
      <c r="J192" s="41">
        <f>J183</f>
        <v>45000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2162914.3199999998</v>
      </c>
      <c r="G193" s="47">
        <f>G112+G140+G169+G192</f>
        <v>23888.080000000002</v>
      </c>
      <c r="H193" s="47">
        <f>H112+H140+H169+H192</f>
        <v>27715.469999999998</v>
      </c>
      <c r="I193" s="47">
        <f>I112+I140+I169+I192</f>
        <v>0</v>
      </c>
      <c r="J193" s="47">
        <f>J112+J140+J192</f>
        <v>45080.71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287002.09000000003</v>
      </c>
      <c r="G197" s="18">
        <v>162723.79999999999</v>
      </c>
      <c r="H197" s="18">
        <v>11633.85</v>
      </c>
      <c r="I197" s="18">
        <v>10124.280000000001</v>
      </c>
      <c r="J197" s="18">
        <v>9659.49</v>
      </c>
      <c r="K197" s="18"/>
      <c r="L197" s="19">
        <f>SUM(F197:K197)</f>
        <v>481143.51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21998.240000000002</v>
      </c>
      <c r="G198" s="18">
        <v>2103.29</v>
      </c>
      <c r="H198" s="18">
        <v>5576.86</v>
      </c>
      <c r="I198" s="18">
        <v>127.23</v>
      </c>
      <c r="J198" s="18"/>
      <c r="K198" s="18"/>
      <c r="L198" s="19">
        <f>SUM(F198:K198)</f>
        <v>29805.620000000003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8442.85</v>
      </c>
      <c r="G200" s="18">
        <v>712.95</v>
      </c>
      <c r="H200" s="18">
        <v>4550</v>
      </c>
      <c r="I200" s="18">
        <v>826.93</v>
      </c>
      <c r="J200" s="18"/>
      <c r="K200" s="18"/>
      <c r="L200" s="19">
        <f>SUM(F200:K200)</f>
        <v>14532.730000000001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19943.36</v>
      </c>
      <c r="G202" s="18">
        <v>1774.07</v>
      </c>
      <c r="H202" s="18">
        <v>27517.77</v>
      </c>
      <c r="I202" s="18">
        <v>420.44</v>
      </c>
      <c r="J202" s="18"/>
      <c r="K202" s="18"/>
      <c r="L202" s="19">
        <f t="shared" ref="L202:L208" si="0">SUM(F202:K202)</f>
        <v>49655.64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14848.15</v>
      </c>
      <c r="G203" s="18">
        <v>7673.33</v>
      </c>
      <c r="H203" s="18">
        <v>20712.64</v>
      </c>
      <c r="I203" s="18">
        <v>980.53</v>
      </c>
      <c r="J203" s="18"/>
      <c r="K203" s="18"/>
      <c r="L203" s="19">
        <f t="shared" si="0"/>
        <v>44214.649999999994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6795.85</v>
      </c>
      <c r="G204" s="18">
        <v>494.09</v>
      </c>
      <c r="H204" s="18">
        <v>55251.05</v>
      </c>
      <c r="I204" s="18"/>
      <c r="J204" s="18"/>
      <c r="K204" s="18">
        <v>1152.71</v>
      </c>
      <c r="L204" s="19">
        <f t="shared" si="0"/>
        <v>63693.700000000004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90281.25</v>
      </c>
      <c r="G205" s="18">
        <v>47837.82</v>
      </c>
      <c r="H205" s="18">
        <v>2245.7800000000002</v>
      </c>
      <c r="I205" s="18">
        <v>2674.53</v>
      </c>
      <c r="J205" s="18"/>
      <c r="K205" s="18">
        <v>644</v>
      </c>
      <c r="L205" s="19">
        <f t="shared" si="0"/>
        <v>143683.38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64009.48</v>
      </c>
      <c r="G207" s="18">
        <v>44106.49</v>
      </c>
      <c r="H207" s="18">
        <v>62167.07</v>
      </c>
      <c r="I207" s="18">
        <v>36924.629999999997</v>
      </c>
      <c r="J207" s="18">
        <v>925.69</v>
      </c>
      <c r="K207" s="18"/>
      <c r="L207" s="19">
        <f t="shared" si="0"/>
        <v>208133.36000000002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30915</v>
      </c>
      <c r="G208" s="18">
        <v>24053.05</v>
      </c>
      <c r="H208" s="18">
        <v>3850.62</v>
      </c>
      <c r="I208" s="18">
        <v>11832.91</v>
      </c>
      <c r="J208" s="18"/>
      <c r="K208" s="18"/>
      <c r="L208" s="19">
        <f t="shared" si="0"/>
        <v>70651.58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25.5</v>
      </c>
      <c r="I209" s="18"/>
      <c r="J209" s="18"/>
      <c r="K209" s="18"/>
      <c r="L209" s="19">
        <f>SUM(F209:K209)</f>
        <v>25.5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544236.27</v>
      </c>
      <c r="G211" s="41">
        <f t="shared" si="1"/>
        <v>291478.89</v>
      </c>
      <c r="H211" s="41">
        <f t="shared" si="1"/>
        <v>193531.13999999998</v>
      </c>
      <c r="I211" s="41">
        <f t="shared" si="1"/>
        <v>63911.479999999996</v>
      </c>
      <c r="J211" s="41">
        <f t="shared" si="1"/>
        <v>10585.18</v>
      </c>
      <c r="K211" s="41">
        <f t="shared" si="1"/>
        <v>1796.71</v>
      </c>
      <c r="L211" s="41">
        <f t="shared" si="1"/>
        <v>1105539.67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270917.76000000001</v>
      </c>
      <c r="I215" s="18"/>
      <c r="J215" s="18"/>
      <c r="K215" s="18"/>
      <c r="L215" s="19">
        <f>SUM(F215:K215)</f>
        <v>270917.76000000001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1850.11</v>
      </c>
      <c r="G222" s="18">
        <v>134.51</v>
      </c>
      <c r="H222" s="18">
        <v>15041.65</v>
      </c>
      <c r="I222" s="18"/>
      <c r="J222" s="18"/>
      <c r="K222" s="18">
        <v>313.82</v>
      </c>
      <c r="L222" s="19">
        <f t="shared" si="2"/>
        <v>17340.09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11451.27</v>
      </c>
      <c r="G226" s="18">
        <v>9460.83</v>
      </c>
      <c r="H226" s="18">
        <v>1540.25</v>
      </c>
      <c r="I226" s="18">
        <v>4733.16</v>
      </c>
      <c r="J226" s="18"/>
      <c r="K226" s="18"/>
      <c r="L226" s="19">
        <f t="shared" si="2"/>
        <v>27185.51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10.199999999999999</v>
      </c>
      <c r="I227" s="18"/>
      <c r="J227" s="18"/>
      <c r="K227" s="18"/>
      <c r="L227" s="19">
        <f>SUM(F227:K227)</f>
        <v>10.199999999999999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13301.380000000001</v>
      </c>
      <c r="G229" s="41">
        <f>SUM(G215:G228)</f>
        <v>9595.34</v>
      </c>
      <c r="H229" s="41">
        <f>SUM(H215:H228)</f>
        <v>287509.86000000004</v>
      </c>
      <c r="I229" s="41">
        <f>SUM(I215:I228)</f>
        <v>4733.16</v>
      </c>
      <c r="J229" s="41">
        <f>SUM(J215:J228)</f>
        <v>0</v>
      </c>
      <c r="K229" s="41">
        <f t="shared" si="3"/>
        <v>313.82</v>
      </c>
      <c r="L229" s="41">
        <f t="shared" si="3"/>
        <v>315453.56000000006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470641</v>
      </c>
      <c r="I233" s="18"/>
      <c r="J233" s="18"/>
      <c r="K233" s="18"/>
      <c r="L233" s="19">
        <f>SUM(F233:K233)</f>
        <v>470641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8846</v>
      </c>
      <c r="I238" s="18"/>
      <c r="J238" s="18"/>
      <c r="K238" s="18"/>
      <c r="L238" s="19">
        <f t="shared" ref="L238:L244" si="4">SUM(F238:K238)</f>
        <v>8846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3446.29</v>
      </c>
      <c r="G240" s="18">
        <v>250.56</v>
      </c>
      <c r="H240" s="18">
        <v>28018.76</v>
      </c>
      <c r="I240" s="18"/>
      <c r="J240" s="18"/>
      <c r="K240" s="18">
        <v>584.55999999999995</v>
      </c>
      <c r="L240" s="19">
        <f t="shared" si="4"/>
        <v>32300.17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17176.900000000001</v>
      </c>
      <c r="G244" s="18">
        <v>14191.25</v>
      </c>
      <c r="H244" s="18">
        <v>2310.37</v>
      </c>
      <c r="I244" s="18">
        <v>7099.75</v>
      </c>
      <c r="J244" s="18"/>
      <c r="K244" s="18"/>
      <c r="L244" s="19">
        <f t="shared" si="4"/>
        <v>40778.270000000004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15.3</v>
      </c>
      <c r="I245" s="18"/>
      <c r="J245" s="18"/>
      <c r="K245" s="18"/>
      <c r="L245" s="19">
        <f>SUM(F245:K245)</f>
        <v>15.3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20623.190000000002</v>
      </c>
      <c r="G247" s="41">
        <f t="shared" si="5"/>
        <v>14441.81</v>
      </c>
      <c r="H247" s="41">
        <f t="shared" si="5"/>
        <v>509831.43</v>
      </c>
      <c r="I247" s="41">
        <f t="shared" si="5"/>
        <v>7099.75</v>
      </c>
      <c r="J247" s="41">
        <f t="shared" si="5"/>
        <v>0</v>
      </c>
      <c r="K247" s="41">
        <f t="shared" si="5"/>
        <v>584.55999999999995</v>
      </c>
      <c r="L247" s="41">
        <f t="shared" si="5"/>
        <v>552580.74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578160.84000000008</v>
      </c>
      <c r="G257" s="41">
        <f t="shared" si="8"/>
        <v>315516.04000000004</v>
      </c>
      <c r="H257" s="41">
        <f t="shared" si="8"/>
        <v>990872.42999999993</v>
      </c>
      <c r="I257" s="41">
        <f t="shared" si="8"/>
        <v>75744.39</v>
      </c>
      <c r="J257" s="41">
        <f t="shared" si="8"/>
        <v>10585.18</v>
      </c>
      <c r="K257" s="41">
        <f t="shared" si="8"/>
        <v>2695.09</v>
      </c>
      <c r="L257" s="41">
        <f t="shared" si="8"/>
        <v>1973573.97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125000</v>
      </c>
      <c r="L260" s="19">
        <f>SUM(F260:K260)</f>
        <v>125000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3281.25</v>
      </c>
      <c r="L261" s="19">
        <f>SUM(F261:K261)</f>
        <v>3281.25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9110.35</v>
      </c>
      <c r="L263" s="19">
        <f>SUM(F263:K263)</f>
        <v>9110.35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</v>
      </c>
      <c r="L266" s="19">
        <f t="shared" si="9"/>
        <v>45000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182391.6</v>
      </c>
      <c r="L270" s="41">
        <f t="shared" si="9"/>
        <v>182391.6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578160.84000000008</v>
      </c>
      <c r="G271" s="42">
        <f t="shared" si="11"/>
        <v>315516.04000000004</v>
      </c>
      <c r="H271" s="42">
        <f t="shared" si="11"/>
        <v>990872.42999999993</v>
      </c>
      <c r="I271" s="42">
        <f t="shared" si="11"/>
        <v>75744.39</v>
      </c>
      <c r="J271" s="42">
        <f t="shared" si="11"/>
        <v>10585.18</v>
      </c>
      <c r="K271" s="42">
        <f t="shared" si="11"/>
        <v>185086.69</v>
      </c>
      <c r="L271" s="42">
        <f t="shared" si="11"/>
        <v>2155965.5699999998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v>1111.4000000000001</v>
      </c>
      <c r="I276" s="18">
        <v>4993.96</v>
      </c>
      <c r="J276" s="18">
        <v>5831.89</v>
      </c>
      <c r="K276" s="18"/>
      <c r="L276" s="19">
        <f>SUM(F276:K276)</f>
        <v>11937.25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>
        <v>577.20000000000005</v>
      </c>
      <c r="K277" s="18"/>
      <c r="L277" s="19">
        <f>SUM(F277:K277)</f>
        <v>577.20000000000005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1200.74</v>
      </c>
      <c r="I281" s="18"/>
      <c r="J281" s="18"/>
      <c r="K281" s="18"/>
      <c r="L281" s="19">
        <f t="shared" ref="L281:L287" si="12">SUM(F281:K281)</f>
        <v>1200.74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2544</v>
      </c>
      <c r="G282" s="18">
        <v>553.07000000000005</v>
      </c>
      <c r="H282" s="18">
        <v>10443.51</v>
      </c>
      <c r="I282" s="18">
        <v>457.92</v>
      </c>
      <c r="J282" s="18"/>
      <c r="K282" s="18"/>
      <c r="L282" s="19">
        <f t="shared" si="12"/>
        <v>13998.5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2544</v>
      </c>
      <c r="G290" s="42">
        <f t="shared" si="13"/>
        <v>553.07000000000005</v>
      </c>
      <c r="H290" s="42">
        <f t="shared" si="13"/>
        <v>12755.650000000001</v>
      </c>
      <c r="I290" s="42">
        <f t="shared" si="13"/>
        <v>5451.88</v>
      </c>
      <c r="J290" s="42">
        <f t="shared" si="13"/>
        <v>6409.09</v>
      </c>
      <c r="K290" s="42">
        <f t="shared" si="13"/>
        <v>0</v>
      </c>
      <c r="L290" s="41">
        <f t="shared" si="13"/>
        <v>27713.690000000002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2544</v>
      </c>
      <c r="G338" s="41">
        <f t="shared" si="20"/>
        <v>553.07000000000005</v>
      </c>
      <c r="H338" s="41">
        <f t="shared" si="20"/>
        <v>12755.650000000001</v>
      </c>
      <c r="I338" s="41">
        <f t="shared" si="20"/>
        <v>5451.88</v>
      </c>
      <c r="J338" s="41">
        <f t="shared" si="20"/>
        <v>6409.09</v>
      </c>
      <c r="K338" s="41">
        <f t="shared" si="20"/>
        <v>0</v>
      </c>
      <c r="L338" s="41">
        <f t="shared" si="20"/>
        <v>27713.690000000002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2544</v>
      </c>
      <c r="G352" s="41">
        <f>G338</f>
        <v>553.07000000000005</v>
      </c>
      <c r="H352" s="41">
        <f>H338</f>
        <v>12755.650000000001</v>
      </c>
      <c r="I352" s="41">
        <f>I338</f>
        <v>5451.88</v>
      </c>
      <c r="J352" s="41">
        <f>J338</f>
        <v>6409.09</v>
      </c>
      <c r="K352" s="47">
        <f>K338+K351</f>
        <v>0</v>
      </c>
      <c r="L352" s="41">
        <f>L338+L351</f>
        <v>27713.690000000002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7509.22</v>
      </c>
      <c r="G358" s="18">
        <v>897.57</v>
      </c>
      <c r="H358" s="18">
        <v>1800.22</v>
      </c>
      <c r="I358" s="18">
        <v>13681.07</v>
      </c>
      <c r="J358" s="18"/>
      <c r="K358" s="18"/>
      <c r="L358" s="13">
        <f>SUM(F358:K358)</f>
        <v>23888.080000000002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7509.22</v>
      </c>
      <c r="G362" s="47">
        <f t="shared" si="22"/>
        <v>897.57</v>
      </c>
      <c r="H362" s="47">
        <f t="shared" si="22"/>
        <v>1800.22</v>
      </c>
      <c r="I362" s="47">
        <f t="shared" si="22"/>
        <v>13681.07</v>
      </c>
      <c r="J362" s="47">
        <f t="shared" si="22"/>
        <v>0</v>
      </c>
      <c r="K362" s="47">
        <f t="shared" si="22"/>
        <v>0</v>
      </c>
      <c r="L362" s="47">
        <f t="shared" si="22"/>
        <v>23888.080000000002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13516.77</v>
      </c>
      <c r="G367" s="18"/>
      <c r="H367" s="18"/>
      <c r="I367" s="56">
        <f>SUM(F367:H367)</f>
        <v>13516.77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164.3</v>
      </c>
      <c r="G368" s="63"/>
      <c r="H368" s="63"/>
      <c r="I368" s="56">
        <f>SUM(F368:H368)</f>
        <v>164.3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13681.07</v>
      </c>
      <c r="G369" s="47">
        <f>SUM(G367:G368)</f>
        <v>0</v>
      </c>
      <c r="H369" s="47">
        <f>SUM(H367:H368)</f>
        <v>0</v>
      </c>
      <c r="I369" s="47">
        <f>SUM(I367:I368)</f>
        <v>13681.07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15000</v>
      </c>
      <c r="H390" s="18">
        <v>17.54</v>
      </c>
      <c r="I390" s="18"/>
      <c r="J390" s="24" t="s">
        <v>289</v>
      </c>
      <c r="K390" s="24" t="s">
        <v>289</v>
      </c>
      <c r="L390" s="56">
        <f t="shared" si="25"/>
        <v>15017.54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17.54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15017.54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14.11</v>
      </c>
      <c r="I396" s="18"/>
      <c r="J396" s="24" t="s">
        <v>289</v>
      </c>
      <c r="K396" s="24" t="s">
        <v>289</v>
      </c>
      <c r="L396" s="56">
        <f t="shared" si="26"/>
        <v>10014.11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29.28</v>
      </c>
      <c r="I397" s="18"/>
      <c r="J397" s="24" t="s">
        <v>289</v>
      </c>
      <c r="K397" s="24" t="s">
        <v>289</v>
      </c>
      <c r="L397" s="56">
        <f t="shared" si="26"/>
        <v>29.28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15.06</v>
      </c>
      <c r="I398" s="18"/>
      <c r="J398" s="24" t="s">
        <v>289</v>
      </c>
      <c r="K398" s="24" t="s">
        <v>289</v>
      </c>
      <c r="L398" s="56">
        <f t="shared" si="26"/>
        <v>10015.06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>
        <v>0.03</v>
      </c>
      <c r="I399" s="18"/>
      <c r="J399" s="24" t="s">
        <v>289</v>
      </c>
      <c r="K399" s="24" t="s">
        <v>289</v>
      </c>
      <c r="L399" s="56">
        <f t="shared" si="26"/>
        <v>0.03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>
        <v>4.6900000000000004</v>
      </c>
      <c r="I400" s="18"/>
      <c r="J400" s="24" t="s">
        <v>289</v>
      </c>
      <c r="K400" s="24" t="s">
        <v>289</v>
      </c>
      <c r="L400" s="56">
        <f t="shared" si="26"/>
        <v>10004.69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63.17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30063.17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</v>
      </c>
      <c r="H408" s="47">
        <f>H393+H401+H407</f>
        <v>80.710000000000008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45080.71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73592.539999999994</v>
      </c>
      <c r="G439" s="18">
        <v>261305.71</v>
      </c>
      <c r="H439" s="18"/>
      <c r="I439" s="56">
        <f t="shared" ref="I439:I445" si="33">SUM(F439:H439)</f>
        <v>334898.25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73592.539999999994</v>
      </c>
      <c r="G446" s="13">
        <f>SUM(G439:G445)</f>
        <v>261305.71</v>
      </c>
      <c r="H446" s="13">
        <f>SUM(H439:H445)</f>
        <v>0</v>
      </c>
      <c r="I446" s="13">
        <f>SUM(I439:I445)</f>
        <v>334898.25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73592.539999999994</v>
      </c>
      <c r="G459" s="18">
        <v>261305.71</v>
      </c>
      <c r="H459" s="18"/>
      <c r="I459" s="56">
        <f t="shared" si="34"/>
        <v>334898.25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73592.539999999994</v>
      </c>
      <c r="G460" s="83">
        <f>SUM(G454:G459)</f>
        <v>261305.71</v>
      </c>
      <c r="H460" s="83">
        <f>SUM(H454:H459)</f>
        <v>0</v>
      </c>
      <c r="I460" s="83">
        <f>SUM(I454:I459)</f>
        <v>334898.25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73592.539999999994</v>
      </c>
      <c r="G461" s="42">
        <f>G452+G460</f>
        <v>261305.71</v>
      </c>
      <c r="H461" s="42">
        <f>H452+H460</f>
        <v>0</v>
      </c>
      <c r="I461" s="42">
        <f>I452+I460</f>
        <v>334898.25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182789.92</v>
      </c>
      <c r="G465" s="18">
        <v>0</v>
      </c>
      <c r="H465" s="18">
        <v>1813.9</v>
      </c>
      <c r="I465" s="18"/>
      <c r="J465" s="18">
        <v>289817.53999999998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2162914.3199999998</v>
      </c>
      <c r="G468" s="18">
        <v>23888.080000000002</v>
      </c>
      <c r="H468" s="18">
        <v>27715.47</v>
      </c>
      <c r="I468" s="18"/>
      <c r="J468" s="18">
        <v>45080.71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2162914.3199999998</v>
      </c>
      <c r="G470" s="53">
        <f>SUM(G468:G469)</f>
        <v>23888.080000000002</v>
      </c>
      <c r="H470" s="53">
        <f>SUM(H468:H469)</f>
        <v>27715.47</v>
      </c>
      <c r="I470" s="53">
        <f>SUM(I468:I469)</f>
        <v>0</v>
      </c>
      <c r="J470" s="53">
        <f>SUM(J468:J469)</f>
        <v>45080.71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2155965.5699999998</v>
      </c>
      <c r="G472" s="18">
        <v>23888.080000000002</v>
      </c>
      <c r="H472" s="18">
        <v>27713.69</v>
      </c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2155965.5699999998</v>
      </c>
      <c r="G474" s="53">
        <f>SUM(G472:G473)</f>
        <v>23888.080000000002</v>
      </c>
      <c r="H474" s="53">
        <f>SUM(H472:H473)</f>
        <v>27713.69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189738.66999999993</v>
      </c>
      <c r="G476" s="53">
        <f>(G465+G470)- G474</f>
        <v>0</v>
      </c>
      <c r="H476" s="53">
        <f>(H465+H470)- H474</f>
        <v>1815.6800000000039</v>
      </c>
      <c r="I476" s="53">
        <f>(I465+I470)- I474</f>
        <v>0</v>
      </c>
      <c r="J476" s="53">
        <f>(J465+J470)- J474</f>
        <v>334898.25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650000</v>
      </c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3.34</v>
      </c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125000</v>
      </c>
      <c r="G495" s="18"/>
      <c r="H495" s="18"/>
      <c r="I495" s="18"/>
      <c r="J495" s="18"/>
      <c r="K495" s="53">
        <f>SUM(F495:J495)</f>
        <v>125000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125000</v>
      </c>
      <c r="G497" s="18"/>
      <c r="H497" s="18"/>
      <c r="I497" s="18"/>
      <c r="J497" s="18"/>
      <c r="K497" s="53">
        <f t="shared" si="35"/>
        <v>125000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21998.240000000002</v>
      </c>
      <c r="G521" s="18">
        <v>2103.29</v>
      </c>
      <c r="H521" s="18">
        <v>5576.86</v>
      </c>
      <c r="I521" s="18">
        <v>127.23</v>
      </c>
      <c r="J521" s="18">
        <v>577.20000000000005</v>
      </c>
      <c r="K521" s="18"/>
      <c r="L521" s="88">
        <f>SUM(F521:K521)</f>
        <v>30382.820000000003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21998.240000000002</v>
      </c>
      <c r="G524" s="108">
        <f t="shared" ref="G524:L524" si="36">SUM(G521:G523)</f>
        <v>2103.29</v>
      </c>
      <c r="H524" s="108">
        <f t="shared" si="36"/>
        <v>5576.86</v>
      </c>
      <c r="I524" s="108">
        <f t="shared" si="36"/>
        <v>127.23</v>
      </c>
      <c r="J524" s="108">
        <f t="shared" si="36"/>
        <v>577.20000000000005</v>
      </c>
      <c r="K524" s="108">
        <f t="shared" si="36"/>
        <v>0</v>
      </c>
      <c r="L524" s="89">
        <f t="shared" si="36"/>
        <v>30382.820000000003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26017.77+1200.74+756</f>
        <v>27974.510000000002</v>
      </c>
      <c r="I526" s="18">
        <v>100</v>
      </c>
      <c r="J526" s="18"/>
      <c r="K526" s="18"/>
      <c r="L526" s="88">
        <f>SUM(F526:K526)</f>
        <v>28074.510000000002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27974.510000000002</v>
      </c>
      <c r="I529" s="89">
        <f t="shared" si="37"/>
        <v>100</v>
      </c>
      <c r="J529" s="89">
        <f t="shared" si="37"/>
        <v>0</v>
      </c>
      <c r="K529" s="89">
        <f t="shared" si="37"/>
        <v>0</v>
      </c>
      <c r="L529" s="89">
        <f t="shared" si="37"/>
        <v>28074.510000000002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8161.3</v>
      </c>
      <c r="I531" s="18"/>
      <c r="J531" s="18"/>
      <c r="K531" s="18"/>
      <c r="L531" s="88">
        <f>SUM(F531:K531)</f>
        <v>8161.3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2221.85</v>
      </c>
      <c r="I532" s="18"/>
      <c r="J532" s="18"/>
      <c r="K532" s="18"/>
      <c r="L532" s="88">
        <f>SUM(F532:K532)</f>
        <v>2221.85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4138.75</v>
      </c>
      <c r="I533" s="18"/>
      <c r="J533" s="18"/>
      <c r="K533" s="18"/>
      <c r="L533" s="88">
        <f>SUM(F533:K533)</f>
        <v>4138.75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14521.9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14521.9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21998.240000000002</v>
      </c>
      <c r="G545" s="89">
        <f t="shared" ref="G545:L545" si="41">G524+G529+G534+G539+G544</f>
        <v>2103.29</v>
      </c>
      <c r="H545" s="89">
        <f t="shared" si="41"/>
        <v>48073.270000000004</v>
      </c>
      <c r="I545" s="89">
        <f t="shared" si="41"/>
        <v>227.23000000000002</v>
      </c>
      <c r="J545" s="89">
        <f t="shared" si="41"/>
        <v>577.20000000000005</v>
      </c>
      <c r="K545" s="89">
        <f t="shared" si="41"/>
        <v>0</v>
      </c>
      <c r="L545" s="89">
        <f t="shared" si="41"/>
        <v>72979.23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30382.820000000003</v>
      </c>
      <c r="G549" s="87">
        <f>L526</f>
        <v>28074.510000000002</v>
      </c>
      <c r="H549" s="87">
        <f>L531</f>
        <v>8161.3</v>
      </c>
      <c r="I549" s="87">
        <f>L536</f>
        <v>0</v>
      </c>
      <c r="J549" s="87">
        <f>L541</f>
        <v>0</v>
      </c>
      <c r="K549" s="87">
        <f>SUM(F549:J549)</f>
        <v>66618.63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2221.85</v>
      </c>
      <c r="I550" s="87">
        <f>L537</f>
        <v>0</v>
      </c>
      <c r="J550" s="87">
        <f>L542</f>
        <v>0</v>
      </c>
      <c r="K550" s="87">
        <f>SUM(F550:J550)</f>
        <v>2221.85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4138.75</v>
      </c>
      <c r="I551" s="87">
        <f>L538</f>
        <v>0</v>
      </c>
      <c r="J551" s="87">
        <f>L543</f>
        <v>0</v>
      </c>
      <c r="K551" s="87">
        <f>SUM(F551:J551)</f>
        <v>4138.75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30382.820000000003</v>
      </c>
      <c r="G552" s="89">
        <f t="shared" si="42"/>
        <v>28074.510000000002</v>
      </c>
      <c r="H552" s="89">
        <f t="shared" si="42"/>
        <v>14521.9</v>
      </c>
      <c r="I552" s="89">
        <f t="shared" si="42"/>
        <v>0</v>
      </c>
      <c r="J552" s="89">
        <f t="shared" si="42"/>
        <v>0</v>
      </c>
      <c r="K552" s="89">
        <f t="shared" si="42"/>
        <v>72979.23000000001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270917.76000000001</v>
      </c>
      <c r="H575" s="18">
        <v>470641</v>
      </c>
      <c r="I575" s="87">
        <f>SUM(F575:H575)</f>
        <v>741558.76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2997</v>
      </c>
      <c r="G582" s="18"/>
      <c r="H582" s="18"/>
      <c r="I582" s="87">
        <f t="shared" si="47"/>
        <v>2997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67963.8</v>
      </c>
      <c r="I591" s="18">
        <v>27185.51</v>
      </c>
      <c r="J591" s="18">
        <v>40778.269999999997</v>
      </c>
      <c r="K591" s="104">
        <f t="shared" ref="K591:K597" si="48">SUM(H591:J591)</f>
        <v>135927.57999999999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2687.78</v>
      </c>
      <c r="I595" s="18"/>
      <c r="J595" s="18"/>
      <c r="K595" s="104">
        <f t="shared" si="48"/>
        <v>2687.78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70651.58</v>
      </c>
      <c r="I598" s="108">
        <f>SUM(I591:I597)</f>
        <v>27185.51</v>
      </c>
      <c r="J598" s="108">
        <f>SUM(J591:J597)</f>
        <v>40778.269999999997</v>
      </c>
      <c r="K598" s="108">
        <f>SUM(K591:K597)</f>
        <v>138615.35999999999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16994.27</v>
      </c>
      <c r="I604" s="18"/>
      <c r="J604" s="18"/>
      <c r="K604" s="104">
        <f>SUM(H604:J604)</f>
        <v>16994.27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16994.27</v>
      </c>
      <c r="I605" s="108">
        <f>SUM(I602:I604)</f>
        <v>0</v>
      </c>
      <c r="J605" s="108">
        <f>SUM(J602:J604)</f>
        <v>0</v>
      </c>
      <c r="K605" s="108">
        <f>SUM(K602:K604)</f>
        <v>16994.27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7442.85</v>
      </c>
      <c r="G611" s="18">
        <v>636.45000000000005</v>
      </c>
      <c r="H611" s="18"/>
      <c r="I611" s="18">
        <v>122.08</v>
      </c>
      <c r="J611" s="18"/>
      <c r="K611" s="18"/>
      <c r="L611" s="88">
        <f>SUM(F611:K611)</f>
        <v>8201.380000000001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7442.85</v>
      </c>
      <c r="G614" s="108">
        <f t="shared" si="49"/>
        <v>636.45000000000005</v>
      </c>
      <c r="H614" s="108">
        <f t="shared" si="49"/>
        <v>0</v>
      </c>
      <c r="I614" s="108">
        <f t="shared" si="49"/>
        <v>122.08</v>
      </c>
      <c r="J614" s="108">
        <f t="shared" si="49"/>
        <v>0</v>
      </c>
      <c r="K614" s="108">
        <f t="shared" si="49"/>
        <v>0</v>
      </c>
      <c r="L614" s="89">
        <f t="shared" si="49"/>
        <v>8201.380000000001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210982.14</v>
      </c>
      <c r="H617" s="109">
        <f>SUM(F52)</f>
        <v>210982.14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1036.94</v>
      </c>
      <c r="H618" s="109">
        <f>SUM(G52)</f>
        <v>1036.94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5097.37</v>
      </c>
      <c r="H619" s="109">
        <f>SUM(H52)</f>
        <v>5097.37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334898.25</v>
      </c>
      <c r="H621" s="109">
        <f>SUM(J52)</f>
        <v>334898.25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189738.67</v>
      </c>
      <c r="H622" s="109">
        <f>F476</f>
        <v>189738.66999999993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1815.68</v>
      </c>
      <c r="H624" s="109">
        <f>H476</f>
        <v>1815.6800000000039</v>
      </c>
      <c r="I624" s="121" t="s">
        <v>103</v>
      </c>
      <c r="J624" s="109">
        <f t="shared" si="50"/>
        <v>-3.865352482534945E-12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334898.25</v>
      </c>
      <c r="H626" s="109">
        <f>J476</f>
        <v>334898.25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2162914.3199999998</v>
      </c>
      <c r="H627" s="104">
        <f>SUM(F468)</f>
        <v>2162914.3199999998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23888.080000000002</v>
      </c>
      <c r="H628" s="104">
        <f>SUM(G468)</f>
        <v>23888.080000000002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27715.469999999998</v>
      </c>
      <c r="H629" s="104">
        <f>SUM(H468)</f>
        <v>27715.47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45080.71</v>
      </c>
      <c r="H631" s="104">
        <f>SUM(J468)</f>
        <v>45080.71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2155965.5699999998</v>
      </c>
      <c r="H632" s="104">
        <f>SUM(F472)</f>
        <v>2155965.5699999998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27713.690000000002</v>
      </c>
      <c r="H633" s="104">
        <f>SUM(H472)</f>
        <v>27713.69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13681.07</v>
      </c>
      <c r="H634" s="104">
        <f>I369</f>
        <v>13681.07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23888.080000000002</v>
      </c>
      <c r="H635" s="104">
        <f>SUM(G472)</f>
        <v>23888.080000000002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45080.71</v>
      </c>
      <c r="H637" s="164">
        <f>SUM(J468)</f>
        <v>45080.71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73592.539999999994</v>
      </c>
      <c r="H639" s="104">
        <f>SUM(F461)</f>
        <v>73592.539999999994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261305.71</v>
      </c>
      <c r="H640" s="104">
        <f>SUM(G461)</f>
        <v>261305.71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334898.25</v>
      </c>
      <c r="H642" s="104">
        <f>SUM(I461)</f>
        <v>334898.25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80.709999999999994</v>
      </c>
      <c r="H644" s="104">
        <f>H408</f>
        <v>80.710000000000008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</v>
      </c>
      <c r="H645" s="104">
        <f>G408</f>
        <v>45000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45080.71</v>
      </c>
      <c r="H646" s="104">
        <f>L408</f>
        <v>45080.71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138615.35999999999</v>
      </c>
      <c r="H647" s="104">
        <f>L208+L226+L244</f>
        <v>138615.35999999999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16994.27</v>
      </c>
      <c r="H648" s="104">
        <f>(J257+J338)-(J255+J336)</f>
        <v>16994.27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70651.58</v>
      </c>
      <c r="H649" s="104">
        <f>H598</f>
        <v>70651.58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27185.51</v>
      </c>
      <c r="H650" s="104">
        <f>I598</f>
        <v>27185.51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40778.270000000004</v>
      </c>
      <c r="H651" s="104">
        <f>J598</f>
        <v>40778.269999999997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9110.35</v>
      </c>
      <c r="H652" s="104">
        <f>K263+K345</f>
        <v>9110.35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</v>
      </c>
      <c r="H655" s="104">
        <f>K266+K347</f>
        <v>45000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1157141.44</v>
      </c>
      <c r="G660" s="19">
        <f>(L229+L309+L359)</f>
        <v>315453.56000000006</v>
      </c>
      <c r="H660" s="19">
        <f>(L247+L328+L360)</f>
        <v>552580.74</v>
      </c>
      <c r="I660" s="19">
        <f>SUM(F660:H660)</f>
        <v>2025175.74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10191.35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10191.35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70651.58</v>
      </c>
      <c r="G662" s="19">
        <f>(L226+L306)-(J226+J306)</f>
        <v>27185.51</v>
      </c>
      <c r="H662" s="19">
        <f>(L244+L325)-(J244+J325)</f>
        <v>40778.270000000004</v>
      </c>
      <c r="I662" s="19">
        <f>SUM(F662:H662)</f>
        <v>138615.35999999999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28192.65</v>
      </c>
      <c r="G663" s="199">
        <f>SUM(G575:G587)+SUM(I602:I604)+L612</f>
        <v>270917.76000000001</v>
      </c>
      <c r="H663" s="199">
        <f>SUM(H575:H587)+SUM(J602:J604)+L613</f>
        <v>470641</v>
      </c>
      <c r="I663" s="19">
        <f>SUM(F663:H663)</f>
        <v>769751.41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1048105.8599999999</v>
      </c>
      <c r="G664" s="19">
        <f>G660-SUM(G661:G663)</f>
        <v>17350.290000000037</v>
      </c>
      <c r="H664" s="19">
        <f>H660-SUM(H661:H663)</f>
        <v>41161.469999999972</v>
      </c>
      <c r="I664" s="19">
        <f>I660-SUM(I661:I663)</f>
        <v>1106617.6200000001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49.67</v>
      </c>
      <c r="G665" s="248"/>
      <c r="H665" s="248"/>
      <c r="I665" s="19">
        <f>SUM(F665:H665)</f>
        <v>49.67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21101.39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22279.4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-17350.29</v>
      </c>
      <c r="H669" s="18">
        <v>-41161.47</v>
      </c>
      <c r="I669" s="19">
        <f>SUM(F669:H669)</f>
        <v>-58511.76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21101.39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21101.39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JACKSON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287002.09000000003</v>
      </c>
      <c r="C9" s="229">
        <f>'DOE25'!G197+'DOE25'!G215+'DOE25'!G233+'DOE25'!G276+'DOE25'!G295+'DOE25'!G314</f>
        <v>162723.79999999999</v>
      </c>
    </row>
    <row r="10" spans="1:3" x14ac:dyDescent="0.2">
      <c r="A10" t="s">
        <v>779</v>
      </c>
      <c r="B10" s="240">
        <f>6403.65+14014+8457+222485.04+8611.2</f>
        <v>259970.89</v>
      </c>
      <c r="C10" s="240">
        <f>162723.8-24636.73</f>
        <v>138087.06999999998</v>
      </c>
    </row>
    <row r="11" spans="1:3" x14ac:dyDescent="0.2">
      <c r="A11" t="s">
        <v>780</v>
      </c>
      <c r="B11" s="240">
        <f>17849.88+5717.44</f>
        <v>23567.32</v>
      </c>
      <c r="C11" s="240">
        <f>22643.96+437.35+984.87+19.7+78.82+26.64+128.96</f>
        <v>24320.299999999996</v>
      </c>
    </row>
    <row r="12" spans="1:3" x14ac:dyDescent="0.2">
      <c r="A12" t="s">
        <v>781</v>
      </c>
      <c r="B12" s="240">
        <v>3463.88</v>
      </c>
      <c r="C12" s="240">
        <f>258.28+25.35+32.8</f>
        <v>316.43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287002.09000000003</v>
      </c>
      <c r="C13" s="231">
        <f>SUM(C10:C12)</f>
        <v>162723.79999999996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21998.240000000002</v>
      </c>
      <c r="C18" s="229">
        <f>'DOE25'!G198+'DOE25'!G216+'DOE25'!G234+'DOE25'!G277+'DOE25'!G296+'DOE25'!G315</f>
        <v>2103.29</v>
      </c>
    </row>
    <row r="19" spans="1:3" x14ac:dyDescent="0.2">
      <c r="A19" t="s">
        <v>779</v>
      </c>
      <c r="B19" s="240">
        <v>21998.240000000002</v>
      </c>
      <c r="C19" s="240">
        <v>2103.29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21998.240000000002</v>
      </c>
      <c r="C22" s="231">
        <f>SUM(C19:C21)</f>
        <v>2103.29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8442.85</v>
      </c>
      <c r="C36" s="235">
        <f>'DOE25'!G200+'DOE25'!G218+'DOE25'!G236+'DOE25'!G279+'DOE25'!G298+'DOE25'!G317</f>
        <v>712.95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8442.85</v>
      </c>
      <c r="C39" s="240">
        <v>712.95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8442.85</v>
      </c>
      <c r="C40" s="231">
        <f>SUM(C37:C39)</f>
        <v>712.95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JACKSON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1267040.6200000001</v>
      </c>
      <c r="D5" s="20">
        <f>SUM('DOE25'!L197:L200)+SUM('DOE25'!L215:L218)+SUM('DOE25'!L233:L236)-F5-G5</f>
        <v>1257381.1300000001</v>
      </c>
      <c r="E5" s="243"/>
      <c r="F5" s="255">
        <f>SUM('DOE25'!J197:J200)+SUM('DOE25'!J215:J218)+SUM('DOE25'!J233:J236)</f>
        <v>9659.49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58501.64</v>
      </c>
      <c r="D6" s="20">
        <f>'DOE25'!L202+'DOE25'!L220+'DOE25'!L238-F6-G6</f>
        <v>58501.64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44214.649999999994</v>
      </c>
      <c r="D7" s="20">
        <f>'DOE25'!L203+'DOE25'!L221+'DOE25'!L239-F7-G7</f>
        <v>44214.649999999994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59330.45</v>
      </c>
      <c r="D8" s="243"/>
      <c r="E8" s="20">
        <f>'DOE25'!L204+'DOE25'!L222+'DOE25'!L240-F8-G8-D9-D11</f>
        <v>57279.360000000001</v>
      </c>
      <c r="F8" s="255">
        <f>'DOE25'!J204+'DOE25'!J222+'DOE25'!J240</f>
        <v>0</v>
      </c>
      <c r="G8" s="53">
        <f>'DOE25'!K204+'DOE25'!K222+'DOE25'!K240</f>
        <v>2051.09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30708.959999999999</v>
      </c>
      <c r="D9" s="244">
        <v>30708.959999999999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6190</v>
      </c>
      <c r="D10" s="243"/>
      <c r="E10" s="244">
        <v>6190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23294.55</v>
      </c>
      <c r="D11" s="244">
        <v>23294.55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143683.38</v>
      </c>
      <c r="D12" s="20">
        <f>'DOE25'!L205+'DOE25'!L223+'DOE25'!L241-F12-G12</f>
        <v>143039.38</v>
      </c>
      <c r="E12" s="243"/>
      <c r="F12" s="255">
        <f>'DOE25'!J205+'DOE25'!J223+'DOE25'!J241</f>
        <v>0</v>
      </c>
      <c r="G12" s="53">
        <f>'DOE25'!K205+'DOE25'!K223+'DOE25'!K241</f>
        <v>644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208133.36000000002</v>
      </c>
      <c r="D14" s="20">
        <f>'DOE25'!L207+'DOE25'!L225+'DOE25'!L243-F14-G14</f>
        <v>207207.67</v>
      </c>
      <c r="E14" s="243"/>
      <c r="F14" s="255">
        <f>'DOE25'!J207+'DOE25'!J225+'DOE25'!J243</f>
        <v>925.69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138615.35999999999</v>
      </c>
      <c r="D15" s="20">
        <f>'DOE25'!L208+'DOE25'!L226+'DOE25'!L244-F15-G15</f>
        <v>138615.35999999999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</v>
      </c>
      <c r="D16" s="243"/>
      <c r="E16" s="20">
        <f>'DOE25'!L209+'DOE25'!L227+'DOE25'!L245-F16-G16</f>
        <v>51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128281.25</v>
      </c>
      <c r="D25" s="243"/>
      <c r="E25" s="243"/>
      <c r="F25" s="258"/>
      <c r="G25" s="256"/>
      <c r="H25" s="257">
        <f>'DOE25'!L260+'DOE25'!L261+'DOE25'!L341+'DOE25'!L342</f>
        <v>128281.25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10371.310000000001</v>
      </c>
      <c r="D29" s="20">
        <f>'DOE25'!L358+'DOE25'!L359+'DOE25'!L360-'DOE25'!I367-F29-G29</f>
        <v>10371.310000000001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27713.690000000002</v>
      </c>
      <c r="D31" s="20">
        <f>'DOE25'!L290+'DOE25'!L309+'DOE25'!L328+'DOE25'!L333+'DOE25'!L334+'DOE25'!L335-F31-G31</f>
        <v>21304.600000000002</v>
      </c>
      <c r="E31" s="243"/>
      <c r="F31" s="255">
        <f>'DOE25'!J290+'DOE25'!J309+'DOE25'!J328+'DOE25'!J333+'DOE25'!J334+'DOE25'!J335</f>
        <v>6409.09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1934639.25</v>
      </c>
      <c r="E33" s="246">
        <f>SUM(E5:E31)</f>
        <v>63520.36</v>
      </c>
      <c r="F33" s="246">
        <f>SUM(F5:F31)</f>
        <v>16994.27</v>
      </c>
      <c r="G33" s="246">
        <f>SUM(G5:G31)</f>
        <v>2695.09</v>
      </c>
      <c r="H33" s="246">
        <f>SUM(H5:H31)</f>
        <v>128281.25</v>
      </c>
    </row>
    <row r="35" spans="2:8" ht="12" thickBot="1" x14ac:dyDescent="0.25">
      <c r="B35" s="253" t="s">
        <v>847</v>
      </c>
      <c r="D35" s="254">
        <f>E33</f>
        <v>63520.36</v>
      </c>
      <c r="E35" s="249"/>
    </row>
    <row r="36" spans="2:8" ht="12" thickTop="1" x14ac:dyDescent="0.2">
      <c r="B36" t="s">
        <v>815</v>
      </c>
      <c r="D36" s="20">
        <f>D33</f>
        <v>1934639.25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JACKSON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204163.51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334898.25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4318.63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1036.94</v>
      </c>
      <c r="E12" s="95">
        <f>'DOE25'!H13</f>
        <v>5097.37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210982.14</v>
      </c>
      <c r="D18" s="41">
        <f>SUM(D8:D17)</f>
        <v>1036.94</v>
      </c>
      <c r="E18" s="41">
        <f>SUM(E8:E17)</f>
        <v>5097.37</v>
      </c>
      <c r="F18" s="41">
        <f>SUM(F8:F17)</f>
        <v>0</v>
      </c>
      <c r="G18" s="41">
        <f>SUM(G8:G17)</f>
        <v>334898.25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1036.94</v>
      </c>
      <c r="E21" s="95">
        <f>'DOE25'!H22</f>
        <v>3281.69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566.19000000000005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2079.11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18598.169999999998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21243.469999999998</v>
      </c>
      <c r="D31" s="41">
        <f>SUM(D21:D30)</f>
        <v>1036.94</v>
      </c>
      <c r="E31" s="41">
        <f>SUM(E21:E30)</f>
        <v>3281.69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1815.68</v>
      </c>
      <c r="F47" s="95">
        <f>'DOE25'!I48</f>
        <v>0</v>
      </c>
      <c r="G47" s="95">
        <f>'DOE25'!J48</f>
        <v>334898.25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189738.67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189738.67</v>
      </c>
      <c r="D50" s="41">
        <f>SUM(D34:D49)</f>
        <v>0</v>
      </c>
      <c r="E50" s="41">
        <f>SUM(E34:E49)</f>
        <v>1815.68</v>
      </c>
      <c r="F50" s="41">
        <f>SUM(F34:F49)</f>
        <v>0</v>
      </c>
      <c r="G50" s="41">
        <f>SUM(G34:G49)</f>
        <v>334898.25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210982.14</v>
      </c>
      <c r="D51" s="41">
        <f>D50+D31</f>
        <v>1036.94</v>
      </c>
      <c r="E51" s="41">
        <f>E50+E31</f>
        <v>5097.37</v>
      </c>
      <c r="F51" s="41">
        <f>F50+F31</f>
        <v>0</v>
      </c>
      <c r="G51" s="41">
        <f>G50+G31</f>
        <v>334898.25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1155547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8844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80.709999999999994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10191.35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18824.53</v>
      </c>
      <c r="D61" s="95">
        <f>SUM('DOE25'!G98:G110)</f>
        <v>0</v>
      </c>
      <c r="E61" s="95">
        <f>SUM('DOE25'!H98:H110)</f>
        <v>1.78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27668.53</v>
      </c>
      <c r="D62" s="130">
        <f>SUM(D57:D61)</f>
        <v>10191.35</v>
      </c>
      <c r="E62" s="130">
        <f>SUM(E57:E61)</f>
        <v>1.78</v>
      </c>
      <c r="F62" s="130">
        <f>SUM(F57:F61)</f>
        <v>0</v>
      </c>
      <c r="G62" s="130">
        <f>SUM(G57:G61)</f>
        <v>80.709999999999994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1183215.53</v>
      </c>
      <c r="D63" s="22">
        <f>D56+D62</f>
        <v>10191.35</v>
      </c>
      <c r="E63" s="22">
        <f>E56+E62</f>
        <v>1.78</v>
      </c>
      <c r="F63" s="22">
        <f>F56+F62</f>
        <v>0</v>
      </c>
      <c r="G63" s="22">
        <f>G56+G62</f>
        <v>80.709999999999994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78127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803456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881583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73109.48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198.39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73109.48</v>
      </c>
      <c r="D78" s="130">
        <f>SUM(D72:D77)</f>
        <v>198.39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954692.48</v>
      </c>
      <c r="D81" s="130">
        <f>SUM(D79:D80)+D78+D70</f>
        <v>198.39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9567.51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5144.72</v>
      </c>
      <c r="D88" s="95">
        <f>SUM('DOE25'!G153:G161)</f>
        <v>4387.99</v>
      </c>
      <c r="E88" s="95">
        <f>SUM('DOE25'!H153:H161)</f>
        <v>18146.18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19861.59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25006.31</v>
      </c>
      <c r="D91" s="131">
        <f>SUM(D85:D90)</f>
        <v>4387.99</v>
      </c>
      <c r="E91" s="131">
        <f>SUM(E85:E90)</f>
        <v>27713.690000000002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9110.35</v>
      </c>
      <c r="E96" s="95">
        <f>'DOE25'!H179</f>
        <v>0</v>
      </c>
      <c r="F96" s="95">
        <f>'DOE25'!I179</f>
        <v>0</v>
      </c>
      <c r="G96" s="95">
        <f>'DOE25'!J179</f>
        <v>45000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9110.35</v>
      </c>
      <c r="E103" s="86">
        <f>SUM(E93:E102)</f>
        <v>0</v>
      </c>
      <c r="F103" s="86">
        <f>SUM(F93:F102)</f>
        <v>0</v>
      </c>
      <c r="G103" s="86">
        <f>SUM(G93:G102)</f>
        <v>45000</v>
      </c>
    </row>
    <row r="104" spans="1:7" ht="12.75" thickTop="1" thickBot="1" x14ac:dyDescent="0.25">
      <c r="A104" s="33" t="s">
        <v>765</v>
      </c>
      <c r="C104" s="86">
        <f>C63+C81+C91+C103</f>
        <v>2162914.3199999998</v>
      </c>
      <c r="D104" s="86">
        <f>D63+D81+D91+D103</f>
        <v>23888.080000000002</v>
      </c>
      <c r="E104" s="86">
        <f>E63+E81+E91+E103</f>
        <v>27715.47</v>
      </c>
      <c r="F104" s="86">
        <f>F63+F81+F91+F103</f>
        <v>0</v>
      </c>
      <c r="G104" s="86">
        <f>G63+G81+G103</f>
        <v>45080.71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1222702.27</v>
      </c>
      <c r="D109" s="24" t="s">
        <v>289</v>
      </c>
      <c r="E109" s="95">
        <f>('DOE25'!L276)+('DOE25'!L295)+('DOE25'!L314)</f>
        <v>11937.25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29805.620000000003</v>
      </c>
      <c r="D110" s="24" t="s">
        <v>289</v>
      </c>
      <c r="E110" s="95">
        <f>('DOE25'!L277)+('DOE25'!L296)+('DOE25'!L315)</f>
        <v>577.20000000000005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14532.730000000001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1267040.6200000001</v>
      </c>
      <c r="D115" s="86">
        <f>SUM(D109:D114)</f>
        <v>0</v>
      </c>
      <c r="E115" s="86">
        <f>SUM(E109:E114)</f>
        <v>12514.45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58501.64</v>
      </c>
      <c r="D118" s="24" t="s">
        <v>289</v>
      </c>
      <c r="E118" s="95">
        <f>+('DOE25'!L281)+('DOE25'!L300)+('DOE25'!L319)</f>
        <v>1200.74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44214.649999999994</v>
      </c>
      <c r="D119" s="24" t="s">
        <v>289</v>
      </c>
      <c r="E119" s="95">
        <f>+('DOE25'!L282)+('DOE25'!L301)+('DOE25'!L320)</f>
        <v>13998.5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113333.96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143683.38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208133.36000000002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138615.35999999999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23888.080000000002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706533.35</v>
      </c>
      <c r="D128" s="86">
        <f>SUM(D118:D127)</f>
        <v>23888.080000000002</v>
      </c>
      <c r="E128" s="86">
        <f>SUM(E118:E127)</f>
        <v>15199.24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125000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3281.25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9110.35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15017.54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30063.17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-80.709999999999127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182391.6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2155965.5700000003</v>
      </c>
      <c r="D145" s="86">
        <f>(D115+D128+D144)</f>
        <v>23888.080000000002</v>
      </c>
      <c r="E145" s="86">
        <f>(E115+E128+E144)</f>
        <v>27713.690000000002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7/2008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8/2013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650000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125000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JACKSON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21101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21101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1234640</v>
      </c>
      <c r="D10" s="182">
        <f>ROUND((C10/$C$28)*100,1)</f>
        <v>61.2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30383</v>
      </c>
      <c r="D11" s="182">
        <f>ROUND((C11/$C$28)*100,1)</f>
        <v>1.5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14533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59702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58213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113385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143683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208133</v>
      </c>
      <c r="D20" s="182">
        <f t="shared" si="0"/>
        <v>10.3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138615</v>
      </c>
      <c r="D21" s="182">
        <f t="shared" si="0"/>
        <v>6.9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3281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13696.65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2018264.65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2018264.65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125000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1155547</v>
      </c>
      <c r="D35" s="182">
        <f t="shared" ref="D35:D40" si="1">ROUND((C35/$C$41)*100,1)</f>
        <v>52.6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27751.020000000019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881583</v>
      </c>
      <c r="D37" s="182">
        <f t="shared" si="1"/>
        <v>40.200000000000003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73308</v>
      </c>
      <c r="D38" s="182">
        <f t="shared" si="1"/>
        <v>3.3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57108</v>
      </c>
      <c r="D39" s="182">
        <f t="shared" si="1"/>
        <v>2.6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2195297.02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43" sqref="B4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 xml:space="preserve">               JACKSON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HP31:HZ31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EC30:EM30"/>
    <mergeCell ref="EP30:EZ30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CP39:CZ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C40:CM40"/>
    <mergeCell ref="CP40:C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2014-09-05T16:54:53Z</cp:lastPrinted>
  <dcterms:created xsi:type="dcterms:W3CDTF">1997-12-04T19:04:30Z</dcterms:created>
  <dcterms:modified xsi:type="dcterms:W3CDTF">2014-09-22T12:34:14Z</dcterms:modified>
</cp:coreProperties>
</file>