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 activeTab="1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7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5" i="2" s="1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F476" i="1" s="1"/>
  <c r="H622" i="1" s="1"/>
  <c r="G470" i="1"/>
  <c r="G476" i="1" s="1"/>
  <c r="H623" i="1" s="1"/>
  <c r="J623" i="1" s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H640" i="1"/>
  <c r="G641" i="1"/>
  <c r="H641" i="1"/>
  <c r="G642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I257" i="1"/>
  <c r="I271" i="1" s="1"/>
  <c r="G164" i="2"/>
  <c r="C18" i="2"/>
  <c r="C26" i="10"/>
  <c r="L328" i="1"/>
  <c r="H660" i="1" s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C81" i="2" s="1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I169" i="1"/>
  <c r="H169" i="1"/>
  <c r="G552" i="1"/>
  <c r="J643" i="1"/>
  <c r="J476" i="1"/>
  <c r="H626" i="1" s="1"/>
  <c r="H476" i="1"/>
  <c r="H624" i="1" s="1"/>
  <c r="I476" i="1"/>
  <c r="H625" i="1" s="1"/>
  <c r="J625" i="1" s="1"/>
  <c r="G338" i="1"/>
  <c r="G352" i="1" s="1"/>
  <c r="F169" i="1"/>
  <c r="J140" i="1"/>
  <c r="F571" i="1"/>
  <c r="I552" i="1"/>
  <c r="K550" i="1"/>
  <c r="G22" i="2"/>
  <c r="K598" i="1"/>
  <c r="G647" i="1" s="1"/>
  <c r="J647" i="1" s="1"/>
  <c r="K545" i="1"/>
  <c r="J552" i="1"/>
  <c r="C29" i="10"/>
  <c r="H140" i="1"/>
  <c r="L393" i="1"/>
  <c r="F22" i="13"/>
  <c r="H25" i="13"/>
  <c r="C25" i="13" s="1"/>
  <c r="J651" i="1"/>
  <c r="J640" i="1"/>
  <c r="H571" i="1"/>
  <c r="L560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J636" i="1"/>
  <c r="G36" i="2"/>
  <c r="L565" i="1"/>
  <c r="G545" i="1"/>
  <c r="K551" i="1"/>
  <c r="C22" i="13"/>
  <c r="C138" i="2"/>
  <c r="C16" i="13"/>
  <c r="H33" i="13"/>
  <c r="D7" i="13" l="1"/>
  <c r="C7" i="13" s="1"/>
  <c r="A13" i="12"/>
  <c r="C119" i="2"/>
  <c r="C128" i="2" s="1"/>
  <c r="C10" i="10"/>
  <c r="K549" i="1"/>
  <c r="H552" i="1"/>
  <c r="I545" i="1"/>
  <c r="H545" i="1"/>
  <c r="L524" i="1"/>
  <c r="L545" i="1" s="1"/>
  <c r="K552" i="1"/>
  <c r="K352" i="1"/>
  <c r="J649" i="1"/>
  <c r="J634" i="1"/>
  <c r="J644" i="1"/>
  <c r="J622" i="1"/>
  <c r="J617" i="1"/>
  <c r="J624" i="1"/>
  <c r="H52" i="1"/>
  <c r="H619" i="1" s="1"/>
  <c r="J619" i="1" s="1"/>
  <c r="C62" i="2"/>
  <c r="C63" i="2" s="1"/>
  <c r="C104" i="2" s="1"/>
  <c r="C115" i="2"/>
  <c r="L211" i="1"/>
  <c r="L257" i="1" s="1"/>
  <c r="L271" i="1" s="1"/>
  <c r="G632" i="1" s="1"/>
  <c r="J632" i="1" s="1"/>
  <c r="E33" i="13"/>
  <c r="D35" i="13" s="1"/>
  <c r="H664" i="1"/>
  <c r="H672" i="1" s="1"/>
  <c r="C6" i="10" s="1"/>
  <c r="D145" i="2"/>
  <c r="G661" i="1"/>
  <c r="L362" i="1"/>
  <c r="C27" i="10" s="1"/>
  <c r="C28" i="10" s="1"/>
  <c r="F661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G635" i="1"/>
  <c r="J635" i="1" s="1"/>
  <c r="C145" i="2" l="1"/>
  <c r="D31" i="13"/>
  <c r="C31" i="13" s="1"/>
  <c r="F660" i="1"/>
  <c r="I660" i="1" s="1"/>
  <c r="I661" i="1"/>
  <c r="G664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64" i="1" l="1"/>
  <c r="F672" i="1" s="1"/>
  <c r="C4" i="10" s="1"/>
  <c r="D33" i="13"/>
  <c r="D36" i="13" s="1"/>
  <c r="I664" i="1"/>
  <c r="I672" i="1" s="1"/>
  <c r="C7" i="10" s="1"/>
  <c r="G672" i="1"/>
  <c r="C5" i="10" s="1"/>
  <c r="G667" i="1"/>
  <c r="H656" i="1"/>
  <c r="D28" i="10"/>
  <c r="C41" i="10"/>
  <c r="D38" i="10" s="1"/>
  <c r="F667" i="1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<sst xmlns="http://schemas.openxmlformats.org/spreadsheetml/2006/main" count="3959" uniqueCount="915">
  <si>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</si>
  <si>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</si>
  <si>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</si>
  <si>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</si>
  <si>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</si>
  <si>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</si>
  <si>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</si>
  <si>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</si>
  <si>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</si>
  <si>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</si>
  <si>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</si>
  <si>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</si>
  <si>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</si>
  <si>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</si>
  <si>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</si>
  <si>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</si>
  <si>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</si>
  <si>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</si>
  <si>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</si>
  <si>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</si>
  <si>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</si>
  <si>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</si>
  <si>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</si>
  <si>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</si>
  <si>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</si>
  <si>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</si>
  <si>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</si>
  <si>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</si>
  <si>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</si>
  <si>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</si>
  <si>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</si>
  <si>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</si>
  <si>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</si>
  <si>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</si>
  <si>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</si>
  <si>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</si>
  <si>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</si>
  <si>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</si>
  <si>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</si>
  <si>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</si>
  <si>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</si>
  <si>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</si>
  <si>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</si>
  <si>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</si>
  <si>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</si>
  <si>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</si>
  <si>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</si>
  <si>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</si>
  <si>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</si>
  <si>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</si>
  <si>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</si>
  <si>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</si>
  <si>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</si>
  <si>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</si>
  <si>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</si>
  <si>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</si>
  <si>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</si>
  <si>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</si>
  <si>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</si>
  <si>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</si>
  <si>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</si>
  <si>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</si>
  <si>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</si>
  <si>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</si>
  <si>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</si>
  <si>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</si>
  <si>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</si>
  <si>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</si>
  <si>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</si>
  <si>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</si>
  <si>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</si>
  <si>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</si>
  <si>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</si>
  <si>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</si>
  <si>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</si>
  <si>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</si>
  <si>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</si>
  <si>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</si>
  <si>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</si>
  <si>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</si>
  <si>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</si>
  <si>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</si>
  <si>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</si>
  <si>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</si>
  <si>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</si>
  <si>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</si>
  <si>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</si>
  <si>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</si>
  <si>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</si>
  <si>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</si>
  <si>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</si>
  <si>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</si>
  <si>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</si>
  <si>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</si>
  <si>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</si>
  <si>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</si>
  <si>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</si>
  <si>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</si>
  <si>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</si>
  <si>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</si>
  <si>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</si>
  <si>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</si>
  <si>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</si>
  <si>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</si>
  <si>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</si>
  <si>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</si>
  <si>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</si>
  <si>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</si>
  <si>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</si>
  <si>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</si>
  <si>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</si>
  <si>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</si>
  <si>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</si>
  <si>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</si>
  <si>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</si>
  <si>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</si>
  <si>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</si>
  <si>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</si>
  <si>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</si>
  <si>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</si>
  <si>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</si>
  <si>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</si>
  <si>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</si>
  <si>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</si>
  <si>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</si>
  <si>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</si>
  <si>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</si>
  <si>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</si>
  <si>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</si>
  <si>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</si>
  <si>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</si>
  <si>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</si>
  <si>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</si>
  <si>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</si>
  <si>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</si>
  <si>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</si>
  <si>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</si>
  <si>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</si>
  <si>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</si>
  <si>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</si>
  <si>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</si>
  <si>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</si>
  <si>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</si>
  <si>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</si>
  <si>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</si>
  <si>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</si>
  <si>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</si>
  <si>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</si>
  <si>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</si>
  <si>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</si>
  <si>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</si>
  <si>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</si>
  <si>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</si>
  <si>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</si>
  <si>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</si>
  <si>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</si>
  <si>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</si>
  <si>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</si>
  <si>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</si>
  <si>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</si>
  <si>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</si>
  <si>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</si>
  <si>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</si>
  <si>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</si>
  <si>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</si>
  <si>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</si>
  <si>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</si>
  <si>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</si>
  <si>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</si>
  <si>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</si>
  <si>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</si>
  <si>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</si>
  <si>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</si>
  <si>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</si>
  <si>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</si>
  <si>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</si>
  <si>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</si>
  <si>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</si>
  <si>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</si>
  <si>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</si>
  <si>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</si>
  <si>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</si>
  <si>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</si>
  <si>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</si>
  <si>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</si>
  <si>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</si>
  <si>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</si>
  <si>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</si>
  <si>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</si>
  <si>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</si>
  <si>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</si>
  <si>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</si>
  <si>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</si>
  <si>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</si>
  <si>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</si>
  <si>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</si>
  <si>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</si>
  <si>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</si>
  <si>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</si>
  <si>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</si>
  <si>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</si>
  <si>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</si>
  <si>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</si>
  <si>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</si>
  <si>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</si>
  <si>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</si>
  <si>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</si>
  <si>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</si>
  <si>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</si>
  <si>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</si>
  <si>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</si>
  <si>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</si>
  <si>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</si>
  <si>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</si>
  <si>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</si>
  <si>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</si>
  <si>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</si>
  <si>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</si>
  <si>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</si>
  <si>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</si>
  <si>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</si>
  <si>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</si>
  <si>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</si>
  <si>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</si>
  <si>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</si>
  <si>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</si>
  <si>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</si>
  <si>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</si>
  <si>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</si>
  <si>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</si>
  <si>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</si>
  <si>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</si>
  <si>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</si>
  <si>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</si>
  <si>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</si>
  <si>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</si>
  <si>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</si>
  <si>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</si>
  <si>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</si>
  <si>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</si>
  <si>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</si>
  <si>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</si>
  <si>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</si>
  <si>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</si>
  <si>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</si>
  <si>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</si>
  <si>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</si>
  <si>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</si>
  <si>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</si>
  <si>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</si>
  <si>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</si>
  <si>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</si>
  <si>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</si>
  <si>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</si>
  <si>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</si>
  <si>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</si>
  <si>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</si>
  <si>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</si>
  <si>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</si>
  <si>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</si>
  <si>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</si>
  <si>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</si>
  <si>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</si>
  <si>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</si>
  <si>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</si>
  <si>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</si>
  <si>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</si>
  <si>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</si>
  <si>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</si>
  <si>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</si>
  <si>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</si>
  <si>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</si>
  <si>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</si>
  <si>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</si>
  <si>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</si>
  <si>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</si>
  <si>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</si>
  <si>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</si>
  <si>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</si>
  <si>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</si>
  <si>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</si>
  <si>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</si>
  <si>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</si>
  <si>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</si>
  <si>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</si>
  <si>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</si>
  <si>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</si>
  <si>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</si>
  <si>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</si>
  <si>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</si>
  <si>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</si>
  <si>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</si>
  <si>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</si>
  <si>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</si>
  <si>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</si>
  <si>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</si>
  <si>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</si>
  <si>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</si>
  <si>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</si>
  <si>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</si>
  <si>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</si>
  <si>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</si>
  <si>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</si>
  <si>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</si>
  <si>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</si>
  <si>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</si>
  <si>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</si>
  <si>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</si>
  <si>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</si>
  <si>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</si>
  <si>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</si>
  <si>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</si>
  <si>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</si>
  <si>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</si>
  <si>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</si>
  <si>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</si>
  <si>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</si>
  <si>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</si>
  <si>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</si>
  <si>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</si>
  <si>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</si>
  <si>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</si>
  <si>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</si>
  <si>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</si>
  <si>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</si>
  <si>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</si>
  <si>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</si>
  <si>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</si>
  <si>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</si>
  <si>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</si>
  <si>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</si>
  <si>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</si>
  <si>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</si>
  <si>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</si>
  <si>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</si>
  <si>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</si>
  <si>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</si>
  <si>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</si>
  <si>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</si>
  <si>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</si>
  <si>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</si>
  <si>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</si>
  <si>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</si>
  <si>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</si>
  <si>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</si>
  <si>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</si>
  <si>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</si>
  <si>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</si>
  <si>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</si>
  <si>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</si>
  <si>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</si>
  <si>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</si>
  <si>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</si>
  <si>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</si>
  <si>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</si>
  <si>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</si>
  <si>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</si>
  <si>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</si>
  <si>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</si>
  <si>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</si>
  <si>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</si>
  <si>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</si>
  <si>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</si>
  <si>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</si>
  <si>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</si>
  <si>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</si>
  <si>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</si>
  <si>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</si>
  <si>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</si>
  <si>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</si>
  <si>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</si>
  <si>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</si>
  <si>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</si>
  <si>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</si>
  <si>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</si>
  <si>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</si>
  <si>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</si>
  <si>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</si>
  <si>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</si>
  <si>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</si>
  <si>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</si>
  <si>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</si>
  <si>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</si>
  <si>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</si>
  <si>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</si>
  <si>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</si>
  <si>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</si>
  <si>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</si>
  <si>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</si>
  <si>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</si>
  <si>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</si>
  <si>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</si>
  <si>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</si>
  <si>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</si>
  <si>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</si>
  <si>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</si>
  <si>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</si>
  <si>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</si>
  <si>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</si>
  <si>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</si>
  <si>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</si>
  <si>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</si>
  <si>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</si>
  <si>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</si>
  <si>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</si>
  <si>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</si>
  <si>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</si>
  <si>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</si>
  <si>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</si>
  <si>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</si>
  <si>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</si>
  <si>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</si>
  <si>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</si>
  <si>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</si>
  <si>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</si>
  <si>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</si>
  <si>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</si>
  <si>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</si>
  <si>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</si>
  <si>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</si>
  <si>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</si>
  <si>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</si>
  <si>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</si>
  <si>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</si>
  <si>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</si>
  <si>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</si>
  <si>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</si>
  <si>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</si>
  <si>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</si>
  <si>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</si>
  <si>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</si>
  <si>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</si>
  <si>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</si>
  <si>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</si>
  <si>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</si>
  <si>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</si>
  <si>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</si>
  <si>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</si>
  <si>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</si>
  <si>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</si>
  <si>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</si>
  <si>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</si>
  <si>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</si>
  <si>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</si>
  <si>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</si>
  <si>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</si>
  <si>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</si>
  <si>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</si>
  <si>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</si>
  <si>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</si>
  <si>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</si>
  <si>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</si>
  <si>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</si>
  <si>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</si>
  <si>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</si>
  <si>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</si>
  <si>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</si>
  <si>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</si>
  <si>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</si>
  <si>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</si>
  <si>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</si>
  <si>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</si>
  <si>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</si>
  <si>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</si>
  <si>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</si>
  <si>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</si>
  <si>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</si>
  <si>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</si>
  <si>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</si>
  <si>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</si>
  <si>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</si>
  <si>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</si>
  <si>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</si>
  <si>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</si>
  <si>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</si>
  <si>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</si>
  <si>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</si>
  <si>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</si>
  <si>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</si>
  <si>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</si>
  <si>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</si>
  <si>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</si>
  <si>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</si>
  <si>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</si>
  <si>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</si>
  <si>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</si>
  <si>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</si>
  <si>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</si>
  <si>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</si>
  <si>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</si>
  <si>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</si>
  <si>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</si>
  <si>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</si>
  <si>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</si>
  <si>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</si>
  <si>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</si>
  <si>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</si>
  <si>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</si>
  <si>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</si>
  <si>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</si>
  <si>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</si>
  <si>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</si>
  <si>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</si>
  <si>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</si>
  <si>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</si>
  <si>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</si>
  <si>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</si>
  <si>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</si>
  <si>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</si>
  <si>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</si>
  <si>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</si>
  <si>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</si>
  <si>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</si>
  <si>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</si>
  <si>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</si>
  <si>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</si>
  <si>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</si>
  <si>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</si>
  <si>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</si>
  <si>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</si>
  <si>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</si>
  <si>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</si>
  <si>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</si>
  <si>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</si>
  <si>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</si>
  <si>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</si>
  <si>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</si>
  <si>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</si>
  <si>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</si>
  <si>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</si>
  <si>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</si>
  <si>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</si>
  <si>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</si>
  <si>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</si>
  <si>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</si>
  <si>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</si>
  <si>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</si>
  <si>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</si>
  <si>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</si>
  <si>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</si>
  <si>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</si>
  <si>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</si>
  <si>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</si>
  <si>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</si>
  <si>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</si>
  <si>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</si>
  <si>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</si>
  <si>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</si>
  <si>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</si>
  <si>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</si>
  <si>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</si>
  <si>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</si>
  <si>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</si>
  <si>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</si>
  <si>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</si>
  <si>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</si>
  <si>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</si>
  <si>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</si>
  <si>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</si>
  <si>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</si>
  <si>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</si>
  <si>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</si>
  <si>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</si>
  <si>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</si>
  <si>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</si>
  <si>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</si>
  <si>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</si>
  <si>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</si>
  <si>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</si>
  <si>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</si>
  <si>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</si>
  <si>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</si>
  <si>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</si>
  <si>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</si>
  <si>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</si>
  <si>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</si>
  <si>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</si>
  <si>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</si>
  <si>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</si>
  <si>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</si>
  <si>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</si>
  <si>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</si>
  <si>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</si>
  <si>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</si>
  <si>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</si>
  <si>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</si>
  <si>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</si>
  <si>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</si>
  <si>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</si>
  <si>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</si>
  <si>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</si>
  <si>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</si>
  <si>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</si>
  <si>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</si>
  <si>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</si>
  <si>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</si>
  <si>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</si>
  <si>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</si>
  <si>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</si>
  <si>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</si>
  <si>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</si>
  <si>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</si>
  <si>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</si>
  <si>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</si>
  <si>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</si>
  <si>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</si>
  <si>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</si>
  <si>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</si>
  <si>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</si>
  <si>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</si>
  <si>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</si>
  <si>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</si>
  <si>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</si>
  <si>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</si>
  <si>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</si>
  <si>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</si>
  <si>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</si>
  <si>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</si>
  <si>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</si>
  <si>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</si>
  <si>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</si>
  <si>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</si>
  <si>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</si>
  <si>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</si>
  <si>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</si>
  <si>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</si>
  <si>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</si>
  <si>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</si>
  <si>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</si>
  <si>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</si>
  <si>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</si>
  <si>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</si>
  <si>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</si>
  <si>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</si>
  <si>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</si>
  <si>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</si>
  <si>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</si>
  <si>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</si>
  <si>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</si>
  <si>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</si>
  <si>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</si>
  <si>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</si>
  <si>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</si>
  <si>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</si>
  <si>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</si>
  <si>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</si>
  <si>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</si>
  <si>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</si>
  <si>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</si>
  <si>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</si>
  <si>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</si>
  <si>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</si>
  <si>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</si>
  <si>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</si>
  <si>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</si>
  <si>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</si>
  <si>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</si>
  <si>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</si>
  <si>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</si>
  <si>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</si>
  <si>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</si>
  <si>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</si>
  <si>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</si>
  <si>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</si>
  <si>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</si>
  <si>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</si>
  <si>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</si>
  <si>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</si>
  <si>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</si>
  <si>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</si>
  <si>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</si>
  <si>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</si>
  <si>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</si>
  <si>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</si>
  <si>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</si>
  <si>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</si>
  <si>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</si>
  <si>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</si>
  <si>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</si>
  <si>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</si>
  <si>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</si>
  <si>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</si>
  <si>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</si>
  <si>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</si>
  <si>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</si>
  <si>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</si>
  <si>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</si>
  <si>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</si>
  <si>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</si>
  <si>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</si>
  <si>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</si>
  <si>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</si>
  <si>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</si>
  <si>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</si>
  <si>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</si>
  <si>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</si>
  <si>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</si>
  <si>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</si>
  <si>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</si>
  <si>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</si>
  <si>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</si>
  <si>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</si>
  <si>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</si>
  <si>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</si>
  <si>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</si>
  <si>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</si>
  <si>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</si>
  <si>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</si>
  <si>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</si>
  <si>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</si>
  <si>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</si>
  <si>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</si>
  <si>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</si>
  <si>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</si>
  <si>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</si>
  <si>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</si>
  <si>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</si>
  <si>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</si>
  <si>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</si>
  <si>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</si>
  <si>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</si>
  <si>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</si>
  <si>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</si>
  <si>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</si>
  <si>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</si>
  <si>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</si>
  <si>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</si>
  <si>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</si>
  <si>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</si>
  <si>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</si>
  <si>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</si>
  <si>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</si>
  <si>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</si>
  <si>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</si>
  <si>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</si>
  <si>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</si>
  <si>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</si>
  <si>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</si>
  <si>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</si>
  <si>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</si>
  <si>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</si>
  <si>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</si>
  <si>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</si>
  <si>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</si>
  <si>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</si>
  <si>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</si>
  <si>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</si>
  <si>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</si>
  <si>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</si>
  <si>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</si>
  <si>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</si>
  <si>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</si>
  <si>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</si>
  <si>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</si>
  <si>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</si>
  <si>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</si>
  <si>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</si>
  <si>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</si>
  <si>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</si>
  <si>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</si>
  <si>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</si>
  <si>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</si>
  <si>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</si>
  <si>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</si>
  <si>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</si>
  <si>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</si>
  <si>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</si>
  <si>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</si>
  <si>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</si>
  <si>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</si>
  <si>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</si>
  <si>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</si>
  <si>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</si>
  <si>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</si>
  <si>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</si>
  <si>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</si>
  <si>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</si>
  <si>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</si>
  <si>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</si>
  <si>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</si>
  <si>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</si>
  <si>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</si>
  <si>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</si>
  <si>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</si>
  <si>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</si>
  <si>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</si>
  <si>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</si>
  <si>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</si>
  <si>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</si>
  <si>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</si>
  <si>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</si>
  <si>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</si>
  <si>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</si>
  <si>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</si>
  <si>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</si>
  <si>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</si>
  <si>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</si>
  <si>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</si>
  <si>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</si>
  <si>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</si>
  <si>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</si>
  <si>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</si>
  <si>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</si>
  <si>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</si>
  <si>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</si>
  <si>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</si>
  <si>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</si>
  <si>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</si>
  <si>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</si>
  <si>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</si>
  <si>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</si>
  <si>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</si>
  <si>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</si>
  <si>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</si>
  <si>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</si>
  <si>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</si>
  <si>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</si>
  <si>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</si>
  <si>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</si>
  <si>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</si>
  <si>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</si>
  <si>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</si>
  <si>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</si>
  <si>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</si>
  <si>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</si>
  <si>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</si>
  <si>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</si>
  <si>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</si>
  <si>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</si>
  <si>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</si>
  <si>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</si>
  <si>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</si>
  <si>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</si>
  <si>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</si>
  <si>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</si>
  <si>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</si>
  <si>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</si>
  <si>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</si>
  <si>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</si>
  <si>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</si>
  <si>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</si>
  <si>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</si>
  <si>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</si>
  <si>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</si>
  <si>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</si>
  <si>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</si>
  <si>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</si>
  <si>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</si>
  <si>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</si>
  <si>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</si>
  <si>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</si>
  <si>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</si>
  <si>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</si>
  <si>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</si>
  <si>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</si>
  <si>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</si>
  <si>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</si>
  <si>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</si>
  <si>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</si>
  <si>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</si>
  <si>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</si>
  <si>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</si>
  <si>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</si>
  <si>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</si>
  <si>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</si>
  <si>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</si>
  <si>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</si>
  <si>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</si>
  <si>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</si>
  <si>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</si>
  <si>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</si>
  <si>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</si>
  <si>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</si>
  <si>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</si>
  <si>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</si>
  <si>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</si>
  <si>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</si>
  <si>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</si>
  <si>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</si>
  <si>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</si>
  <si>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</si>
  <si>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</si>
  <si>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</si>
  <si>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</si>
  <si>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</si>
  <si>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</si>
  <si>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</si>
  <si>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</si>
  <si>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</si>
  <si>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</si>
  <si>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</si>
  <si>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</si>
  <si>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</si>
  <si>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</si>
  <si>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</si>
  <si>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</si>
  <si>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</si>
  <si>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</si>
  <si>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</si>
  <si>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</si>
  <si>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</si>
  <si>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</si>
  <si>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</si>
  <si>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</si>
  <si>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</si>
  <si>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</si>
  <si>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</si>
  <si>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</si>
  <si>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</si>
  <si>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</si>
  <si>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</si>
  <si>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Kensington School District</t>
  </si>
  <si>
    <t>Settlement from the Local Gov't Center's Health insurance Trust Fund:   $  -0-</t>
  </si>
  <si>
    <t>Settlement from the Local Gov't Center's Dnetal Insurance Trust Fund:   $  2,094.19</t>
  </si>
  <si>
    <t xml:space="preserve">    (posted as a credit to the monthly invoice)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</si>
</sst>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Normal="100" workbookViewId="0">
      <pane xSplit="5" ySplit="3" topLeftCell="F210" activePane="bottomRight" state="frozen"/>
      <selection pane="topRight" activeCell="F1" sqref="F1"/>
      <selection pane="bottomLeft" activeCell="A4" sqref="A4"/>
      <selection pane="bottomRight" activeCell="I162" sqref="I16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281</v>
      </c>
      <c r="C2" s="21">
        <v>281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266924.84000000003</v>
      </c>
      <c r="G9" s="18"/>
      <c r="H9" s="18"/>
      <c r="I9" s="18"/>
      <c r="J9" s="67">
        <f>SUM(I439)</f>
        <v>8909.69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35686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861.14</v>
      </c>
      <c r="G14" s="18">
        <v>655.83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2093.5300000000002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303471.98000000004</v>
      </c>
      <c r="G19" s="41">
        <f>SUM(G9:G18)</f>
        <v>2749.36</v>
      </c>
      <c r="H19" s="41">
        <f>SUM(H9:H18)</f>
        <v>0</v>
      </c>
      <c r="I19" s="41">
        <f>SUM(I9:I18)</f>
        <v>0</v>
      </c>
      <c r="J19" s="41">
        <f>SUM(J9:J18)</f>
        <v>8909.69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 t="s">
        <v>287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22419.69</v>
      </c>
      <c r="G23" s="18">
        <v>-17611.080000000002</v>
      </c>
      <c r="H23" s="18">
        <v>-4808.6099999999997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98257.12</v>
      </c>
      <c r="G24" s="18">
        <v>1276.06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83148.27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203825.08000000002</v>
      </c>
      <c r="G32" s="41">
        <f>SUM(G22:G31)</f>
        <v>-16335.020000000002</v>
      </c>
      <c r="H32" s="41">
        <f>SUM(H22:H31)</f>
        <v>-4808.6099999999997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19084.38</v>
      </c>
      <c r="H48" s="18">
        <v>4808.6099999999997</v>
      </c>
      <c r="I48" s="18"/>
      <c r="J48" s="13">
        <f>SUM(I459)</f>
        <v>8909.69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99646.9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99646.9</v>
      </c>
      <c r="G51" s="41">
        <f>SUM(G35:G50)</f>
        <v>19084.38</v>
      </c>
      <c r="H51" s="41">
        <f>SUM(H35:H50)</f>
        <v>4808.6099999999997</v>
      </c>
      <c r="I51" s="41">
        <f>SUM(I35:I50)</f>
        <v>0</v>
      </c>
      <c r="J51" s="41">
        <f>SUM(J35:J50)</f>
        <v>8909.69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303471.98</v>
      </c>
      <c r="G52" s="41">
        <f>G51+G32</f>
        <v>2749.3599999999988</v>
      </c>
      <c r="H52" s="41">
        <f>H51+H32</f>
        <v>0</v>
      </c>
      <c r="I52" s="41">
        <f>I51+I32</f>
        <v>0</v>
      </c>
      <c r="J52" s="41">
        <f>J51+J32</f>
        <v>8909.69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2130987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2130987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38.32</v>
      </c>
      <c r="G96" s="18"/>
      <c r="H96" s="18"/>
      <c r="I96" s="18"/>
      <c r="J96" s="18">
        <v>353.24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38105.25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3395.35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2228.25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2266.5700000000002</v>
      </c>
      <c r="G111" s="41">
        <f>SUM(G96:G110)</f>
        <v>38105.25</v>
      </c>
      <c r="H111" s="41">
        <f>SUM(H96:H110)</f>
        <v>3395.35</v>
      </c>
      <c r="I111" s="41">
        <f>SUM(I96:I110)</f>
        <v>0</v>
      </c>
      <c r="J111" s="41">
        <f>SUM(J96:J110)</f>
        <v>353.24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2133253.5699999998</v>
      </c>
      <c r="G112" s="41">
        <f>G60+G111</f>
        <v>38105.25</v>
      </c>
      <c r="H112" s="41">
        <f>H60+H79+H94+H111</f>
        <v>3395.35</v>
      </c>
      <c r="I112" s="41">
        <f>I60+I111</f>
        <v>0</v>
      </c>
      <c r="J112" s="41">
        <f>J60+J111</f>
        <v>353.24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185673.92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272921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458594.92000000004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934.01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934.01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458594.92000000004</v>
      </c>
      <c r="G140" s="41">
        <f>G121+SUM(G136:G137)</f>
        <v>934.01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>
        <v>500</v>
      </c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500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9371.6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9246.6299999999992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9246.6299999999992</v>
      </c>
      <c r="G162" s="41">
        <f>SUM(G150:G161)</f>
        <v>9371.6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9246.6299999999992</v>
      </c>
      <c r="G169" s="41">
        <f>G147+G162+SUM(G163:G168)</f>
        <v>9871.6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2601095.1199999996</v>
      </c>
      <c r="G193" s="47">
        <f>G112+G140+G169+G192</f>
        <v>48910.86</v>
      </c>
      <c r="H193" s="47">
        <f>H112+H140+H169+H192</f>
        <v>3395.35</v>
      </c>
      <c r="I193" s="47">
        <f>I112+I140+I169+I192</f>
        <v>0</v>
      </c>
      <c r="J193" s="47">
        <f>J112+J140+J192</f>
        <v>353.24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936043.76</v>
      </c>
      <c r="G197" s="18">
        <v>385690.87</v>
      </c>
      <c r="H197" s="18">
        <v>15104.59</v>
      </c>
      <c r="I197" s="18">
        <v>27311.91</v>
      </c>
      <c r="J197" s="18">
        <v>961.53</v>
      </c>
      <c r="K197" s="18"/>
      <c r="L197" s="19">
        <f>SUM(F197:K197)</f>
        <v>1365112.66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200178.55</v>
      </c>
      <c r="G198" s="18">
        <v>125377.34</v>
      </c>
      <c r="H198" s="18">
        <v>14647.7</v>
      </c>
      <c r="I198" s="18">
        <v>2567.0300000000002</v>
      </c>
      <c r="J198" s="18">
        <v>433.2</v>
      </c>
      <c r="K198" s="18"/>
      <c r="L198" s="19">
        <f>SUM(F198:K198)</f>
        <v>343203.82000000007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3300</v>
      </c>
      <c r="G200" s="18"/>
      <c r="H200" s="18"/>
      <c r="I200" s="18"/>
      <c r="J200" s="18"/>
      <c r="K200" s="18">
        <v>6209.99</v>
      </c>
      <c r="L200" s="19">
        <f>SUM(F200:K200)</f>
        <v>9509.99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157222.01</v>
      </c>
      <c r="G202" s="18">
        <v>43498.74</v>
      </c>
      <c r="H202" s="18">
        <v>15369.88</v>
      </c>
      <c r="I202" s="18">
        <v>475.92</v>
      </c>
      <c r="J202" s="18">
        <v>150</v>
      </c>
      <c r="K202" s="18"/>
      <c r="L202" s="19">
        <f t="shared" ref="L202:L208" si="0">SUM(F202:K202)</f>
        <v>216716.55000000002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12218.5</v>
      </c>
      <c r="G203" s="18">
        <v>1246.29</v>
      </c>
      <c r="H203" s="18">
        <v>26422.98</v>
      </c>
      <c r="I203" s="18">
        <v>15225.97</v>
      </c>
      <c r="J203" s="18">
        <v>9578.17</v>
      </c>
      <c r="K203" s="18"/>
      <c r="L203" s="19">
        <f t="shared" si="0"/>
        <v>64691.91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3000</v>
      </c>
      <c r="G204" s="18">
        <v>1272.21</v>
      </c>
      <c r="H204" s="18">
        <v>57938.54</v>
      </c>
      <c r="I204" s="18"/>
      <c r="J204" s="18"/>
      <c r="K204" s="18"/>
      <c r="L204" s="19">
        <f t="shared" si="0"/>
        <v>62210.75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171257.84</v>
      </c>
      <c r="G205" s="18">
        <v>43028.88</v>
      </c>
      <c r="H205" s="18">
        <v>9150.07</v>
      </c>
      <c r="I205" s="18">
        <v>1873.21</v>
      </c>
      <c r="J205" s="18"/>
      <c r="K205" s="18">
        <v>500</v>
      </c>
      <c r="L205" s="19">
        <f t="shared" si="0"/>
        <v>225810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87141</v>
      </c>
      <c r="G207" s="18">
        <v>21259.3</v>
      </c>
      <c r="H207" s="18">
        <v>19367.12</v>
      </c>
      <c r="I207" s="18">
        <v>79061.06</v>
      </c>
      <c r="J207" s="18"/>
      <c r="K207" s="18"/>
      <c r="L207" s="19">
        <f t="shared" si="0"/>
        <v>206828.47999999998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94457.99</v>
      </c>
      <c r="I208" s="18"/>
      <c r="J208" s="18"/>
      <c r="K208" s="18"/>
      <c r="L208" s="19">
        <f t="shared" si="0"/>
        <v>94457.99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1570361.6600000001</v>
      </c>
      <c r="G211" s="41">
        <f t="shared" si="1"/>
        <v>621373.63</v>
      </c>
      <c r="H211" s="41">
        <f t="shared" si="1"/>
        <v>252458.87</v>
      </c>
      <c r="I211" s="41">
        <f t="shared" si="1"/>
        <v>126515.09999999999</v>
      </c>
      <c r="J211" s="41">
        <f t="shared" si="1"/>
        <v>11122.9</v>
      </c>
      <c r="K211" s="41">
        <f t="shared" si="1"/>
        <v>6709.99</v>
      </c>
      <c r="L211" s="41">
        <f t="shared" si="1"/>
        <v>2588542.15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1570361.6600000001</v>
      </c>
      <c r="G257" s="41">
        <f t="shared" si="8"/>
        <v>621373.63</v>
      </c>
      <c r="H257" s="41">
        <f t="shared" si="8"/>
        <v>252458.87</v>
      </c>
      <c r="I257" s="41">
        <f t="shared" si="8"/>
        <v>126515.09999999999</v>
      </c>
      <c r="J257" s="41">
        <f t="shared" si="8"/>
        <v>11122.9</v>
      </c>
      <c r="K257" s="41">
        <f t="shared" si="8"/>
        <v>6709.99</v>
      </c>
      <c r="L257" s="41">
        <f t="shared" si="8"/>
        <v>2588542.15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1570361.6600000001</v>
      </c>
      <c r="G271" s="42">
        <f t="shared" si="11"/>
        <v>621373.63</v>
      </c>
      <c r="H271" s="42">
        <f t="shared" si="11"/>
        <v>252458.87</v>
      </c>
      <c r="I271" s="42">
        <f t="shared" si="11"/>
        <v>126515.09999999999</v>
      </c>
      <c r="J271" s="42">
        <f t="shared" si="11"/>
        <v>11122.9</v>
      </c>
      <c r="K271" s="42">
        <f t="shared" si="11"/>
        <v>6709.99</v>
      </c>
      <c r="L271" s="42">
        <f t="shared" si="11"/>
        <v>2588542.15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v>30.37</v>
      </c>
      <c r="I276" s="18">
        <v>5404.9</v>
      </c>
      <c r="J276" s="18"/>
      <c r="K276" s="18">
        <v>647.54999999999995</v>
      </c>
      <c r="L276" s="19">
        <f>SUM(F276:K276)</f>
        <v>6082.82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30.37</v>
      </c>
      <c r="I290" s="42">
        <f t="shared" si="13"/>
        <v>5404.9</v>
      </c>
      <c r="J290" s="42">
        <f t="shared" si="13"/>
        <v>0</v>
      </c>
      <c r="K290" s="42">
        <f t="shared" si="13"/>
        <v>647.54999999999995</v>
      </c>
      <c r="L290" s="41">
        <f t="shared" si="13"/>
        <v>6082.82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30.37</v>
      </c>
      <c r="I338" s="41">
        <f t="shared" si="20"/>
        <v>5404.9</v>
      </c>
      <c r="J338" s="41">
        <f t="shared" si="20"/>
        <v>0</v>
      </c>
      <c r="K338" s="41">
        <f t="shared" si="20"/>
        <v>647.54999999999995</v>
      </c>
      <c r="L338" s="41">
        <f t="shared" si="20"/>
        <v>6082.82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 t="s">
        <v>287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30.37</v>
      </c>
      <c r="I352" s="41">
        <f>I338</f>
        <v>5404.9</v>
      </c>
      <c r="J352" s="41">
        <f>J338</f>
        <v>0</v>
      </c>
      <c r="K352" s="47">
        <f>K338+K351</f>
        <v>647.54999999999995</v>
      </c>
      <c r="L352" s="41">
        <f>L338+L351</f>
        <v>6082.82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23197.41</v>
      </c>
      <c r="G358" s="18">
        <v>1769.77</v>
      </c>
      <c r="H358" s="18"/>
      <c r="I358" s="18">
        <v>24812.799999999999</v>
      </c>
      <c r="J358" s="18"/>
      <c r="K358" s="18">
        <v>144</v>
      </c>
      <c r="L358" s="13">
        <f>SUM(F358:K358)</f>
        <v>49923.979999999996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23197.41</v>
      </c>
      <c r="G362" s="47">
        <f t="shared" si="22"/>
        <v>1769.77</v>
      </c>
      <c r="H362" s="47">
        <f t="shared" si="22"/>
        <v>0</v>
      </c>
      <c r="I362" s="47">
        <f t="shared" si="22"/>
        <v>24812.799999999999</v>
      </c>
      <c r="J362" s="47">
        <f t="shared" si="22"/>
        <v>0</v>
      </c>
      <c r="K362" s="47">
        <f t="shared" si="22"/>
        <v>144</v>
      </c>
      <c r="L362" s="47">
        <f t="shared" si="22"/>
        <v>49923.979999999996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24291.26</v>
      </c>
      <c r="G367" s="18"/>
      <c r="H367" s="18"/>
      <c r="I367" s="56">
        <f>SUM(F367:H367)</f>
        <v>24291.26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521.54</v>
      </c>
      <c r="G368" s="63"/>
      <c r="H368" s="63"/>
      <c r="I368" s="56">
        <f>SUM(F368:H368)</f>
        <v>521.54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24812.799999999999</v>
      </c>
      <c r="G369" s="47">
        <f>SUM(G367:G368)</f>
        <v>0</v>
      </c>
      <c r="H369" s="47">
        <f>SUM(H367:H368)</f>
        <v>0</v>
      </c>
      <c r="I369" s="47">
        <f>SUM(I367:I368)</f>
        <v>24812.799999999999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353.24</v>
      </c>
      <c r="I400" s="18"/>
      <c r="J400" s="24" t="s">
        <v>289</v>
      </c>
      <c r="K400" s="24" t="s">
        <v>289</v>
      </c>
      <c r="L400" s="56">
        <f t="shared" si="26"/>
        <v>353.24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353.24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353.24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353.24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353.24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52.23</v>
      </c>
      <c r="I426" s="18"/>
      <c r="J426" s="18"/>
      <c r="K426" s="18"/>
      <c r="L426" s="56">
        <f t="shared" si="29"/>
        <v>52.23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52.23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52.23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52.23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52.23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8909.69</v>
      </c>
      <c r="H439" s="18"/>
      <c r="I439" s="56">
        <f t="shared" ref="I439:I445" si="33">SUM(F439:H439)</f>
        <v>8909.69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8909.69</v>
      </c>
      <c r="H446" s="13">
        <f>SUM(H439:H445)</f>
        <v>0</v>
      </c>
      <c r="I446" s="13">
        <f>SUM(I439:I445)</f>
        <v>8909.69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8909.69</v>
      </c>
      <c r="H459" s="18"/>
      <c r="I459" s="56">
        <f t="shared" si="34"/>
        <v>8909.69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8909.69</v>
      </c>
      <c r="H460" s="83">
        <f>SUM(H454:H459)</f>
        <v>0</v>
      </c>
      <c r="I460" s="83">
        <f>SUM(I454:I459)</f>
        <v>8909.69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8909.69</v>
      </c>
      <c r="H461" s="42">
        <f>H452+H460</f>
        <v>0</v>
      </c>
      <c r="I461" s="42">
        <f>I452+I460</f>
        <v>8909.69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87093.93</v>
      </c>
      <c r="G465" s="18">
        <v>20097.5</v>
      </c>
      <c r="H465" s="18">
        <v>7496.08</v>
      </c>
      <c r="I465" s="18"/>
      <c r="J465" s="18">
        <v>8608.68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2601095.12</v>
      </c>
      <c r="G468" s="18">
        <v>48910.86</v>
      </c>
      <c r="H468" s="18">
        <v>3395.35</v>
      </c>
      <c r="I468" s="18"/>
      <c r="J468" s="18">
        <v>353.24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2601095.12</v>
      </c>
      <c r="G470" s="53">
        <f>SUM(G468:G469)</f>
        <v>48910.86</v>
      </c>
      <c r="H470" s="53">
        <f>SUM(H468:H469)</f>
        <v>3395.35</v>
      </c>
      <c r="I470" s="53">
        <f>SUM(I468:I469)</f>
        <v>0</v>
      </c>
      <c r="J470" s="53">
        <f>SUM(J468:J469)</f>
        <v>353.24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2588542.15</v>
      </c>
      <c r="G472" s="18">
        <v>49923.98</v>
      </c>
      <c r="H472" s="18">
        <v>6082.82</v>
      </c>
      <c r="I472" s="18"/>
      <c r="J472" s="18">
        <v>52.23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2588542.15</v>
      </c>
      <c r="G474" s="53">
        <f>SUM(G472:G473)</f>
        <v>49923.98</v>
      </c>
      <c r="H474" s="53">
        <f>SUM(H472:H473)</f>
        <v>6082.82</v>
      </c>
      <c r="I474" s="53">
        <f>SUM(I472:I473)</f>
        <v>0</v>
      </c>
      <c r="J474" s="53">
        <f>SUM(J472:J473)</f>
        <v>52.23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99646.900000000373</v>
      </c>
      <c r="G476" s="53">
        <f>(G465+G470)- G474</f>
        <v>19084.379999999997</v>
      </c>
      <c r="H476" s="53">
        <f>(H465+H470)- H474</f>
        <v>4808.6100000000006</v>
      </c>
      <c r="I476" s="53">
        <f>(I465+I470)- I474</f>
        <v>0</v>
      </c>
      <c r="J476" s="53">
        <f>(J465+J470)- J474</f>
        <v>8909.69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200178.55</v>
      </c>
      <c r="G521" s="18">
        <v>125377.34</v>
      </c>
      <c r="H521" s="18">
        <v>14647.7</v>
      </c>
      <c r="I521" s="18">
        <v>2567.0300000000002</v>
      </c>
      <c r="J521" s="18">
        <v>433.2</v>
      </c>
      <c r="K521" s="18"/>
      <c r="L521" s="88">
        <f>SUM(F521:K521)</f>
        <v>343203.82000000007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200178.55</v>
      </c>
      <c r="G524" s="108">
        <f t="shared" ref="G524:L524" si="36">SUM(G521:G523)</f>
        <v>125377.34</v>
      </c>
      <c r="H524" s="108">
        <f t="shared" si="36"/>
        <v>14647.7</v>
      </c>
      <c r="I524" s="108">
        <f t="shared" si="36"/>
        <v>2567.0300000000002</v>
      </c>
      <c r="J524" s="108">
        <f t="shared" si="36"/>
        <v>433.2</v>
      </c>
      <c r="K524" s="108">
        <f t="shared" si="36"/>
        <v>0</v>
      </c>
      <c r="L524" s="89">
        <f t="shared" si="36"/>
        <v>343203.82000000007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157222.01</v>
      </c>
      <c r="G526" s="18">
        <v>51254.38</v>
      </c>
      <c r="H526" s="18">
        <v>15369.88</v>
      </c>
      <c r="I526" s="18">
        <v>475.92</v>
      </c>
      <c r="J526" s="18">
        <v>150</v>
      </c>
      <c r="K526" s="18"/>
      <c r="L526" s="88">
        <f>SUM(F526:K526)</f>
        <v>224472.19000000003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157222.01</v>
      </c>
      <c r="G529" s="89">
        <f t="shared" ref="G529:L529" si="37">SUM(G526:G528)</f>
        <v>51254.38</v>
      </c>
      <c r="H529" s="89">
        <f t="shared" si="37"/>
        <v>15369.88</v>
      </c>
      <c r="I529" s="89">
        <f t="shared" si="37"/>
        <v>475.92</v>
      </c>
      <c r="J529" s="89">
        <f t="shared" si="37"/>
        <v>150</v>
      </c>
      <c r="K529" s="89">
        <f t="shared" si="37"/>
        <v>0</v>
      </c>
      <c r="L529" s="89">
        <f t="shared" si="37"/>
        <v>224472.19000000003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30826.41</v>
      </c>
      <c r="G531" s="18">
        <v>10049.41</v>
      </c>
      <c r="H531" s="18">
        <v>1647.01</v>
      </c>
      <c r="I531" s="18">
        <v>337.18</v>
      </c>
      <c r="J531" s="18"/>
      <c r="K531" s="18">
        <v>90</v>
      </c>
      <c r="L531" s="88">
        <f>SUM(F531:K531)</f>
        <v>42950.01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30826.41</v>
      </c>
      <c r="G534" s="89">
        <f t="shared" ref="G534:L534" si="38">SUM(G531:G533)</f>
        <v>10049.41</v>
      </c>
      <c r="H534" s="89">
        <f t="shared" si="38"/>
        <v>1647.01</v>
      </c>
      <c r="I534" s="89">
        <f t="shared" si="38"/>
        <v>337.18</v>
      </c>
      <c r="J534" s="89">
        <f t="shared" si="38"/>
        <v>0</v>
      </c>
      <c r="K534" s="89">
        <f t="shared" si="38"/>
        <v>90</v>
      </c>
      <c r="L534" s="89">
        <f t="shared" si="38"/>
        <v>42950.01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17695.18</v>
      </c>
      <c r="I541" s="18"/>
      <c r="J541" s="18"/>
      <c r="K541" s="18"/>
      <c r="L541" s="88">
        <f>SUM(F541:K541)</f>
        <v>17695.18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17695.18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17695.18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388226.97</v>
      </c>
      <c r="G545" s="89">
        <f t="shared" ref="G545:L545" si="41">G524+G529+G534+G539+G544</f>
        <v>186681.13</v>
      </c>
      <c r="H545" s="89">
        <f t="shared" si="41"/>
        <v>49359.770000000004</v>
      </c>
      <c r="I545" s="89">
        <f t="shared" si="41"/>
        <v>3380.13</v>
      </c>
      <c r="J545" s="89">
        <f t="shared" si="41"/>
        <v>583.20000000000005</v>
      </c>
      <c r="K545" s="89">
        <f t="shared" si="41"/>
        <v>90</v>
      </c>
      <c r="L545" s="89">
        <f t="shared" si="41"/>
        <v>628321.20000000019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343203.82000000007</v>
      </c>
      <c r="G549" s="87">
        <f>L526</f>
        <v>224472.19000000003</v>
      </c>
      <c r="H549" s="87">
        <f>L531</f>
        <v>42950.01</v>
      </c>
      <c r="I549" s="87">
        <f>L536</f>
        <v>0</v>
      </c>
      <c r="J549" s="87">
        <f>L541</f>
        <v>17695.18</v>
      </c>
      <c r="K549" s="87">
        <f>SUM(F549:J549)</f>
        <v>628321.20000000019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343203.82000000007</v>
      </c>
      <c r="G552" s="89">
        <f t="shared" si="42"/>
        <v>224472.19000000003</v>
      </c>
      <c r="H552" s="89">
        <f t="shared" si="42"/>
        <v>42950.01</v>
      </c>
      <c r="I552" s="89">
        <f t="shared" si="42"/>
        <v>0</v>
      </c>
      <c r="J552" s="89">
        <f t="shared" si="42"/>
        <v>17695.18</v>
      </c>
      <c r="K552" s="89">
        <f t="shared" si="42"/>
        <v>628321.20000000019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3532.5</v>
      </c>
      <c r="G579" s="18"/>
      <c r="H579" s="18"/>
      <c r="I579" s="87">
        <f t="shared" si="47"/>
        <v>3532.5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6150.2</v>
      </c>
      <c r="G582" s="18"/>
      <c r="H582" s="18"/>
      <c r="I582" s="87">
        <f t="shared" si="47"/>
        <v>6150.2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76258.8</v>
      </c>
      <c r="I591" s="18"/>
      <c r="J591" s="18"/>
      <c r="K591" s="104">
        <f t="shared" ref="K591:K597" si="48">SUM(H591:J591)</f>
        <v>76258.8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17584.64</v>
      </c>
      <c r="I592" s="18"/>
      <c r="J592" s="18"/>
      <c r="K592" s="104">
        <f t="shared" si="48"/>
        <v>17584.64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614.54999999999995</v>
      </c>
      <c r="I595" s="18"/>
      <c r="J595" s="18"/>
      <c r="K595" s="104">
        <f t="shared" si="48"/>
        <v>614.54999999999995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94457.99</v>
      </c>
      <c r="I598" s="108">
        <f>SUM(I591:I597)</f>
        <v>0</v>
      </c>
      <c r="J598" s="108">
        <f>SUM(J591:J597)</f>
        <v>0</v>
      </c>
      <c r="K598" s="108">
        <f>SUM(K591:K597)</f>
        <v>94457.99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11122.9</v>
      </c>
      <c r="I604" s="18"/>
      <c r="J604" s="18"/>
      <c r="K604" s="104">
        <f>SUM(H604:J604)</f>
        <v>11122.9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11122.9</v>
      </c>
      <c r="I605" s="108">
        <f>SUM(I602:I604)</f>
        <v>0</v>
      </c>
      <c r="J605" s="108">
        <f>SUM(J602:J604)</f>
        <v>0</v>
      </c>
      <c r="K605" s="108">
        <f>SUM(K602:K604)</f>
        <v>11122.9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303471.98000000004</v>
      </c>
      <c r="H617" s="109">
        <f>SUM(F52)</f>
        <v>303471.98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2749.36</v>
      </c>
      <c r="H618" s="109">
        <f>SUM(G52)</f>
        <v>2749.3599999999988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8909.69</v>
      </c>
      <c r="H621" s="109">
        <f>SUM(J52)</f>
        <v>8909.69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99646.9</v>
      </c>
      <c r="H622" s="109">
        <f>F476</f>
        <v>99646.900000000373</v>
      </c>
      <c r="I622" s="121" t="s">
        <v>101</v>
      </c>
      <c r="J622" s="109">
        <f t="shared" ref="J622:J655" si="50">G622-H622</f>
        <v>-3.7834979593753815E-10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19084.38</v>
      </c>
      <c r="H623" s="109">
        <f>G476</f>
        <v>19084.379999999997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4808.6099999999997</v>
      </c>
      <c r="H624" s="109">
        <f>H476</f>
        <v>4808.6100000000006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8909.69</v>
      </c>
      <c r="H626" s="109">
        <f>J476</f>
        <v>8909.69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2601095.1199999996</v>
      </c>
      <c r="H627" s="104">
        <f>SUM(F468)</f>
        <v>2601095.12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48910.86</v>
      </c>
      <c r="H628" s="104">
        <f>SUM(G468)</f>
        <v>48910.86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3395.35</v>
      </c>
      <c r="H629" s="104">
        <f>SUM(H468)</f>
        <v>3395.35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353.24</v>
      </c>
      <c r="H631" s="104">
        <f>SUM(J468)</f>
        <v>353.24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2588542.15</v>
      </c>
      <c r="H632" s="104">
        <f>SUM(F472)</f>
        <v>2588542.15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6082.82</v>
      </c>
      <c r="H633" s="104">
        <f>SUM(H472)</f>
        <v>6082.82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24812.799999999999</v>
      </c>
      <c r="H634" s="104">
        <f>I369</f>
        <v>24812.799999999999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49923.979999999996</v>
      </c>
      <c r="H635" s="104">
        <f>SUM(G472)</f>
        <v>49923.98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353.24</v>
      </c>
      <c r="H637" s="164">
        <f>SUM(J468)</f>
        <v>353.24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52.23</v>
      </c>
      <c r="H638" s="164">
        <f>SUM(J472)</f>
        <v>52.23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8909.69</v>
      </c>
      <c r="H640" s="104">
        <f>SUM(G461)</f>
        <v>8909.69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8909.69</v>
      </c>
      <c r="H642" s="104">
        <f>SUM(I461)</f>
        <v>8909.69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353.24</v>
      </c>
      <c r="H644" s="104">
        <f>H408</f>
        <v>353.24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353.24</v>
      </c>
      <c r="H646" s="104">
        <f>L408</f>
        <v>353.24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94457.99</v>
      </c>
      <c r="H647" s="104">
        <f>L208+L226+L244</f>
        <v>94457.99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11122.9</v>
      </c>
      <c r="H648" s="104">
        <f>(J257+J338)-(J255+J336)</f>
        <v>11122.9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94457.99</v>
      </c>
      <c r="H649" s="104">
        <f>H598</f>
        <v>94457.99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2644548.9499999997</v>
      </c>
      <c r="G660" s="19">
        <f>(L229+L309+L359)</f>
        <v>0</v>
      </c>
      <c r="H660" s="19">
        <f>(L247+L328+L360)</f>
        <v>0</v>
      </c>
      <c r="I660" s="19">
        <f>SUM(F660:H660)</f>
        <v>2644548.9499999997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38105.25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38105.25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94457.99</v>
      </c>
      <c r="G662" s="19">
        <f>(L226+L306)-(J226+J306)</f>
        <v>0</v>
      </c>
      <c r="H662" s="19">
        <f>(L244+L325)-(J244+J325)</f>
        <v>0</v>
      </c>
      <c r="I662" s="19">
        <f>SUM(F662:H662)</f>
        <v>94457.99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20805.599999999999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20805.599999999999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2491180.11</v>
      </c>
      <c r="G664" s="19">
        <f>G660-SUM(G661:G663)</f>
        <v>0</v>
      </c>
      <c r="H664" s="19">
        <f>H660-SUM(H661:H663)</f>
        <v>0</v>
      </c>
      <c r="I664" s="19">
        <f>I660-SUM(I661:I663)</f>
        <v>2491180.11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134.33000000000001</v>
      </c>
      <c r="G665" s="248"/>
      <c r="H665" s="248"/>
      <c r="I665" s="19">
        <f>SUM(F665:H665)</f>
        <v>134.33000000000001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18545.23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18545.23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18545.23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18545.23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abSelected="1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Kensington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936043.76</v>
      </c>
      <c r="C9" s="229">
        <f>'DOE25'!G197+'DOE25'!G215+'DOE25'!G233+'DOE25'!G276+'DOE25'!G295+'DOE25'!G314</f>
        <v>385690.87</v>
      </c>
    </row>
    <row r="10" spans="1:3" x14ac:dyDescent="0.2">
      <c r="A10" t="s">
        <v>779</v>
      </c>
      <c r="B10" s="240">
        <v>885058.98</v>
      </c>
      <c r="C10" s="240">
        <v>369223.32</v>
      </c>
    </row>
    <row r="11" spans="1:3" x14ac:dyDescent="0.2">
      <c r="A11" t="s">
        <v>780</v>
      </c>
      <c r="B11" s="240">
        <v>34987.75</v>
      </c>
      <c r="C11" s="240">
        <v>12944.11</v>
      </c>
    </row>
    <row r="12" spans="1:3" x14ac:dyDescent="0.2">
      <c r="A12" t="s">
        <v>781</v>
      </c>
      <c r="B12" s="240">
        <v>15997.03</v>
      </c>
      <c r="C12" s="240">
        <v>3523.44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936043.76</v>
      </c>
      <c r="C13" s="231">
        <f>SUM(C10:C12)</f>
        <v>385690.87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200178.55</v>
      </c>
      <c r="C18" s="229">
        <f>'DOE25'!G198+'DOE25'!G216+'DOE25'!G234+'DOE25'!G277+'DOE25'!G296+'DOE25'!G315</f>
        <v>125377.34</v>
      </c>
    </row>
    <row r="19" spans="1:3" x14ac:dyDescent="0.2">
      <c r="A19" t="s">
        <v>779</v>
      </c>
      <c r="B19" s="240">
        <v>98673.5</v>
      </c>
      <c r="C19" s="240">
        <v>65186.5</v>
      </c>
    </row>
    <row r="20" spans="1:3" x14ac:dyDescent="0.2">
      <c r="A20" t="s">
        <v>780</v>
      </c>
      <c r="B20" s="240">
        <v>101505.05</v>
      </c>
      <c r="C20" s="240">
        <v>60190.84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200178.55</v>
      </c>
      <c r="C22" s="231">
        <f>SUM(C19:C21)</f>
        <v>125377.34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3300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>
        <v>3300</v>
      </c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3300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D47" sqref="D4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Kensington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1717826.47</v>
      </c>
      <c r="D5" s="20">
        <f>SUM('DOE25'!L197:L200)+SUM('DOE25'!L215:L218)+SUM('DOE25'!L233:L236)-F5-G5</f>
        <v>1710221.75</v>
      </c>
      <c r="E5" s="243"/>
      <c r="F5" s="255">
        <f>SUM('DOE25'!J197:J200)+SUM('DOE25'!J215:J218)+SUM('DOE25'!J233:J236)</f>
        <v>1394.73</v>
      </c>
      <c r="G5" s="53">
        <f>SUM('DOE25'!K197:K200)+SUM('DOE25'!K215:K218)+SUM('DOE25'!K233:K236)</f>
        <v>6209.99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216716.55000000002</v>
      </c>
      <c r="D6" s="20">
        <f>'DOE25'!L202+'DOE25'!L220+'DOE25'!L238-F6-G6</f>
        <v>216566.55000000002</v>
      </c>
      <c r="E6" s="243"/>
      <c r="F6" s="255">
        <f>'DOE25'!J202+'DOE25'!J220+'DOE25'!J238</f>
        <v>150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64691.91</v>
      </c>
      <c r="D7" s="20">
        <f>'DOE25'!L203+'DOE25'!L221+'DOE25'!L239-F7-G7</f>
        <v>55113.740000000005</v>
      </c>
      <c r="E7" s="243"/>
      <c r="F7" s="255">
        <f>'DOE25'!J203+'DOE25'!J221+'DOE25'!J239</f>
        <v>9578.17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52150.27</v>
      </c>
      <c r="D8" s="243"/>
      <c r="E8" s="20">
        <f>'DOE25'!L204+'DOE25'!L222+'DOE25'!L240-F8-G8-D9-D11</f>
        <v>52150.27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1200.54</v>
      </c>
      <c r="D9" s="244">
        <v>1200.54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65</v>
      </c>
      <c r="D10" s="243"/>
      <c r="E10" s="244">
        <v>65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8859.94</v>
      </c>
      <c r="D11" s="244">
        <v>8859.94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225810</v>
      </c>
      <c r="D12" s="20">
        <f>'DOE25'!L205+'DOE25'!L223+'DOE25'!L241-F12-G12</f>
        <v>225310</v>
      </c>
      <c r="E12" s="243"/>
      <c r="F12" s="255">
        <f>'DOE25'!J205+'DOE25'!J223+'DOE25'!J241</f>
        <v>0</v>
      </c>
      <c r="G12" s="53">
        <f>'DOE25'!K205+'DOE25'!K223+'DOE25'!K241</f>
        <v>500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206828.47999999998</v>
      </c>
      <c r="D14" s="20">
        <f>'DOE25'!L207+'DOE25'!L225+'DOE25'!L243-F14-G14</f>
        <v>206828.47999999998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94457.99</v>
      </c>
      <c r="D15" s="20">
        <f>'DOE25'!L208+'DOE25'!L226+'DOE25'!L244-F15-G15</f>
        <v>94457.99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25632.719999999998</v>
      </c>
      <c r="D29" s="20">
        <f>'DOE25'!L358+'DOE25'!L359+'DOE25'!L360-'DOE25'!I367-F29-G29</f>
        <v>25488.719999999998</v>
      </c>
      <c r="E29" s="243"/>
      <c r="F29" s="255">
        <f>'DOE25'!J358+'DOE25'!J359+'DOE25'!J360</f>
        <v>0</v>
      </c>
      <c r="G29" s="53">
        <f>'DOE25'!K358+'DOE25'!K359+'DOE25'!K360</f>
        <v>144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6082.82</v>
      </c>
      <c r="D31" s="20">
        <f>'DOE25'!L290+'DOE25'!L309+'DOE25'!L328+'DOE25'!L333+'DOE25'!L334+'DOE25'!L335-F31-G31</f>
        <v>5435.2699999999995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647.54999999999995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2549482.9800000004</v>
      </c>
      <c r="E33" s="246">
        <f>SUM(E5:E31)</f>
        <v>52215.27</v>
      </c>
      <c r="F33" s="246">
        <f>SUM(F5:F31)</f>
        <v>11122.9</v>
      </c>
      <c r="G33" s="246">
        <f>SUM(G5:G31)</f>
        <v>7501.54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52215.27</v>
      </c>
      <c r="E35" s="249"/>
    </row>
    <row r="36" spans="2:8" ht="12" thickTop="1" x14ac:dyDescent="0.2">
      <c r="B36" t="s">
        <v>815</v>
      </c>
      <c r="D36" s="20">
        <f>D33</f>
        <v>2549482.9800000004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Kensington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266924.84000000003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8909.69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35686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861.14</v>
      </c>
      <c r="D13" s="95">
        <f>'DOE25'!G14</f>
        <v>655.83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2093.5300000000002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303471.98000000004</v>
      </c>
      <c r="D18" s="41">
        <f>SUM(D8:D17)</f>
        <v>2749.36</v>
      </c>
      <c r="E18" s="41">
        <f>SUM(E8:E17)</f>
        <v>0</v>
      </c>
      <c r="F18" s="41">
        <f>SUM(F8:F17)</f>
        <v>0</v>
      </c>
      <c r="G18" s="41">
        <f>SUM(G8:G17)</f>
        <v>8909.69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 t="str">
        <f>'DOE25'!H22</f>
        <v xml:space="preserve"> 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22419.69</v>
      </c>
      <c r="D22" s="95">
        <f>'DOE25'!G23</f>
        <v>-17611.080000000002</v>
      </c>
      <c r="E22" s="95">
        <f>'DOE25'!H23</f>
        <v>-4808.6099999999997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98257.12</v>
      </c>
      <c r="D23" s="95">
        <f>'DOE25'!G24</f>
        <v>1276.06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83148.27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203825.08000000002</v>
      </c>
      <c r="D31" s="41">
        <f>SUM(D21:D30)</f>
        <v>-16335.020000000002</v>
      </c>
      <c r="E31" s="41">
        <f>SUM(E21:E30)</f>
        <v>-4808.6099999999997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19084.38</v>
      </c>
      <c r="E47" s="95">
        <f>'DOE25'!H48</f>
        <v>4808.6099999999997</v>
      </c>
      <c r="F47" s="95">
        <f>'DOE25'!I48</f>
        <v>0</v>
      </c>
      <c r="G47" s="95">
        <f>'DOE25'!J48</f>
        <v>8909.69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99646.9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99646.9</v>
      </c>
      <c r="D50" s="41">
        <f>SUM(D34:D49)</f>
        <v>19084.38</v>
      </c>
      <c r="E50" s="41">
        <f>SUM(E34:E49)</f>
        <v>4808.6099999999997</v>
      </c>
      <c r="F50" s="41">
        <f>SUM(F34:F49)</f>
        <v>0</v>
      </c>
      <c r="G50" s="41">
        <f>SUM(G34:G49)</f>
        <v>8909.69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303471.98</v>
      </c>
      <c r="D51" s="41">
        <f>D50+D31</f>
        <v>2749.3599999999988</v>
      </c>
      <c r="E51" s="41">
        <f>E50+E31</f>
        <v>0</v>
      </c>
      <c r="F51" s="41">
        <f>F50+F31</f>
        <v>0</v>
      </c>
      <c r="G51" s="41">
        <f>G50+G31</f>
        <v>8909.69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2130987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38.32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353.24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38105.25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2228.25</v>
      </c>
      <c r="D61" s="95">
        <f>SUM('DOE25'!G98:G110)</f>
        <v>0</v>
      </c>
      <c r="E61" s="95">
        <f>SUM('DOE25'!H98:H110)</f>
        <v>3395.35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2266.5700000000002</v>
      </c>
      <c r="D62" s="130">
        <f>SUM(D57:D61)</f>
        <v>38105.25</v>
      </c>
      <c r="E62" s="130">
        <f>SUM(E57:E61)</f>
        <v>3395.35</v>
      </c>
      <c r="F62" s="130">
        <f>SUM(F57:F61)</f>
        <v>0</v>
      </c>
      <c r="G62" s="130">
        <f>SUM(G57:G61)</f>
        <v>353.24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2133253.5699999998</v>
      </c>
      <c r="D63" s="22">
        <f>D56+D62</f>
        <v>38105.25</v>
      </c>
      <c r="E63" s="22">
        <f>E56+E62</f>
        <v>3395.35</v>
      </c>
      <c r="F63" s="22">
        <f>F56+F62</f>
        <v>0</v>
      </c>
      <c r="G63" s="22">
        <f>G56+G62</f>
        <v>353.24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185673.92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272921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458594.92000000004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934.01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934.01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458594.92000000004</v>
      </c>
      <c r="D81" s="130">
        <f>SUM(D79:D80)+D78+D70</f>
        <v>934.01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500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9246.6299999999992</v>
      </c>
      <c r="D88" s="95">
        <f>SUM('DOE25'!G153:G161)</f>
        <v>9371.6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9246.6299999999992</v>
      </c>
      <c r="D91" s="131">
        <f>SUM(D85:D90)</f>
        <v>9871.6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2601095.1199999996</v>
      </c>
      <c r="D104" s="86">
        <f>D63+D81+D91+D103</f>
        <v>48910.86</v>
      </c>
      <c r="E104" s="86">
        <f>E63+E81+E91+E103</f>
        <v>3395.35</v>
      </c>
      <c r="F104" s="86">
        <f>F63+F81+F91+F103</f>
        <v>0</v>
      </c>
      <c r="G104" s="86">
        <f>G63+G81+G103</f>
        <v>353.24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1365112.66</v>
      </c>
      <c r="D109" s="24" t="s">
        <v>289</v>
      </c>
      <c r="E109" s="95">
        <f>('DOE25'!L276)+('DOE25'!L295)+('DOE25'!L314)</f>
        <v>6082.82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343203.82000000007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9509.99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1717826.47</v>
      </c>
      <c r="D115" s="86">
        <f>SUM(D109:D114)</f>
        <v>0</v>
      </c>
      <c r="E115" s="86">
        <f>SUM(E109:E114)</f>
        <v>6082.82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216716.55000000002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64691.91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62210.75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225810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206828.47999999998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94457.99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49923.979999999996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870715.67999999993</v>
      </c>
      <c r="D128" s="86">
        <f>SUM(D118:D127)</f>
        <v>49923.979999999996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353.24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-353.24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2588542.15</v>
      </c>
      <c r="D145" s="86">
        <f>(D115+D128+D144)</f>
        <v>49923.979999999996</v>
      </c>
      <c r="E145" s="86">
        <f>(E115+E128+E144)</f>
        <v>6082.82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Kensington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18545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18545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1371195</v>
      </c>
      <c r="D10" s="182">
        <f>ROUND((C10/$C$28)*100,1)</f>
        <v>52.6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343204</v>
      </c>
      <c r="D11" s="182">
        <f>ROUND((C11/$C$28)*100,1)</f>
        <v>13.2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9510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216717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64692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62211</v>
      </c>
      <c r="D17" s="182">
        <f t="shared" si="0"/>
        <v>2.4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225810</v>
      </c>
      <c r="D18" s="182">
        <f t="shared" si="0"/>
        <v>8.6999999999999993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206828</v>
      </c>
      <c r="D20" s="182">
        <f t="shared" si="0"/>
        <v>7.9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94458</v>
      </c>
      <c r="D21" s="182">
        <f t="shared" si="0"/>
        <v>3.6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11818.75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2606443.75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2606443.75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2130987</v>
      </c>
      <c r="D35" s="182">
        <f t="shared" ref="D35:D40" si="1">ROUND((C35/$C$41)*100,1)</f>
        <v>81.5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6015.160000000149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458595</v>
      </c>
      <c r="D37" s="182">
        <f t="shared" si="1"/>
        <v>17.5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934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19118</v>
      </c>
      <c r="D39" s="182">
        <f t="shared" si="1"/>
        <v>0.7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2615649.16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sqref="A1:I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Kensington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 t="s">
        <v>912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 t="s">
        <v>913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 t="s">
        <v>914</v>
      </c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2014-08-25T12:46:24Z</cp:lastPrinted>
  <dcterms:created xsi:type="dcterms:W3CDTF">1997-12-04T19:04:30Z</dcterms:created>
  <dcterms:modified xsi:type="dcterms:W3CDTF">2014-08-27T15:03:05Z</dcterms:modified>
</cp:coreProperties>
</file>