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G655" i="1" l="1"/>
  <c r="H197" i="1" l="1"/>
  <c r="H211" i="1" s="1"/>
  <c r="F468" i="1"/>
  <c r="F472" i="1"/>
  <c r="F575" i="1"/>
  <c r="F663" i="1" s="1"/>
  <c r="G244" i="1"/>
  <c r="G247" i="1" s="1"/>
  <c r="F244" i="1"/>
  <c r="H240" i="1"/>
  <c r="H208" i="1"/>
  <c r="G208" i="1"/>
  <c r="F208" i="1"/>
  <c r="H204" i="1"/>
  <c r="C45" i="2"/>
  <c r="G51" i="1"/>
  <c r="F51" i="1"/>
  <c r="G622" i="1"/>
  <c r="C37" i="10"/>
  <c r="F40" i="2"/>
  <c r="D39" i="2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C19" i="10" s="1"/>
  <c r="F16" i="13"/>
  <c r="G16" i="13"/>
  <c r="L209" i="1"/>
  <c r="L227" i="1"/>
  <c r="L245" i="1"/>
  <c r="F5" i="13"/>
  <c r="G5" i="13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26" i="1"/>
  <c r="L244" i="1"/>
  <c r="F17" i="13"/>
  <c r="G17" i="13"/>
  <c r="D17" i="13"/>
  <c r="C17" i="13" s="1"/>
  <c r="L251" i="1"/>
  <c r="F18" i="13"/>
  <c r="G18" i="13"/>
  <c r="L252" i="1"/>
  <c r="F19" i="13"/>
  <c r="G19" i="13"/>
  <c r="L253" i="1"/>
  <c r="F29" i="13"/>
  <c r="G29" i="13"/>
  <c r="L358" i="1"/>
  <c r="D29" i="13" s="1"/>
  <c r="C29" i="13" s="1"/>
  <c r="L359" i="1"/>
  <c r="L360" i="1"/>
  <c r="I367" i="1"/>
  <c r="J290" i="1"/>
  <c r="J309" i="1"/>
  <c r="J328" i="1"/>
  <c r="K290" i="1"/>
  <c r="G31" i="13" s="1"/>
  <c r="K309" i="1"/>
  <c r="K328" i="1"/>
  <c r="L276" i="1"/>
  <c r="L277" i="1"/>
  <c r="C11" i="10" s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28" i="1" s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C132" i="2" s="1"/>
  <c r="L341" i="1"/>
  <c r="L342" i="1"/>
  <c r="L255" i="1"/>
  <c r="L336" i="1"/>
  <c r="E130" i="2" s="1"/>
  <c r="C11" i="13"/>
  <c r="C10" i="13"/>
  <c r="C9" i="13"/>
  <c r="L361" i="1"/>
  <c r="L362" i="1"/>
  <c r="B4" i="12"/>
  <c r="B36" i="12"/>
  <c r="C36" i="12"/>
  <c r="B40" i="12"/>
  <c r="A40" i="12" s="1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3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/>
  <c r="G59" i="2"/>
  <c r="G61" i="2"/>
  <c r="F2" i="11"/>
  <c r="L613" i="1"/>
  <c r="H663" i="1"/>
  <c r="L612" i="1"/>
  <c r="G663" i="1"/>
  <c r="L611" i="1"/>
  <c r="L614" i="1" s="1"/>
  <c r="C40" i="10"/>
  <c r="F60" i="1"/>
  <c r="F112" i="1" s="1"/>
  <c r="C56" i="2"/>
  <c r="G60" i="1"/>
  <c r="H60" i="1"/>
  <c r="I60" i="1"/>
  <c r="F79" i="1"/>
  <c r="C57" i="2" s="1"/>
  <c r="F94" i="1"/>
  <c r="C58" i="2"/>
  <c r="F111" i="1"/>
  <c r="G111" i="1"/>
  <c r="G112" i="1" s="1"/>
  <c r="H79" i="1"/>
  <c r="H94" i="1"/>
  <c r="H112" i="1" s="1"/>
  <c r="H111" i="1"/>
  <c r="I111" i="1"/>
  <c r="J111" i="1"/>
  <c r="J112" i="1"/>
  <c r="J193" i="1" s="1"/>
  <c r="F121" i="1"/>
  <c r="F136" i="1"/>
  <c r="F140" i="1" s="1"/>
  <c r="G121" i="1"/>
  <c r="G136" i="1"/>
  <c r="H121" i="1"/>
  <c r="H136" i="1"/>
  <c r="I121" i="1"/>
  <c r="I136" i="1"/>
  <c r="J121" i="1"/>
  <c r="J136" i="1"/>
  <c r="F147" i="1"/>
  <c r="C85" i="2" s="1"/>
  <c r="F162" i="1"/>
  <c r="G147" i="1"/>
  <c r="G162" i="1"/>
  <c r="H147" i="1"/>
  <c r="H169" i="1" s="1"/>
  <c r="H162" i="1"/>
  <c r="I147" i="1"/>
  <c r="I162" i="1"/>
  <c r="C12" i="10"/>
  <c r="C16" i="10"/>
  <c r="L250" i="1"/>
  <c r="L332" i="1"/>
  <c r="L254" i="1"/>
  <c r="L268" i="1"/>
  <c r="L269" i="1"/>
  <c r="L349" i="1"/>
  <c r="L350" i="1"/>
  <c r="E143" i="2" s="1"/>
  <c r="I665" i="1"/>
  <c r="I670" i="1"/>
  <c r="L229" i="1"/>
  <c r="F661" i="1"/>
  <c r="G662" i="1"/>
  <c r="I669" i="1"/>
  <c r="C42" i="10"/>
  <c r="L374" i="1"/>
  <c r="L375" i="1"/>
  <c r="L376" i="1"/>
  <c r="L377" i="1"/>
  <c r="L378" i="1"/>
  <c r="L379" i="1"/>
  <c r="L380" i="1"/>
  <c r="B2" i="10"/>
  <c r="L344" i="1"/>
  <c r="E134" i="2" s="1"/>
  <c r="L345" i="1"/>
  <c r="E135" i="2" s="1"/>
  <c r="L346" i="1"/>
  <c r="L347" i="1"/>
  <c r="K351" i="1"/>
  <c r="L521" i="1"/>
  <c r="L522" i="1"/>
  <c r="F550" i="1"/>
  <c r="L523" i="1"/>
  <c r="F551" i="1"/>
  <c r="K551" i="1" s="1"/>
  <c r="L526" i="1"/>
  <c r="G549" i="1" s="1"/>
  <c r="G552" i="1" s="1"/>
  <c r="L527" i="1"/>
  <c r="G550" i="1"/>
  <c r="L528" i="1"/>
  <c r="G551" i="1" s="1"/>
  <c r="L531" i="1"/>
  <c r="H549" i="1"/>
  <c r="L532" i="1"/>
  <c r="L533" i="1"/>
  <c r="H551" i="1"/>
  <c r="L536" i="1"/>
  <c r="L537" i="1"/>
  <c r="I550" i="1"/>
  <c r="L538" i="1"/>
  <c r="I551" i="1" s="1"/>
  <c r="L541" i="1"/>
  <c r="J549" i="1"/>
  <c r="L542" i="1"/>
  <c r="J550" i="1" s="1"/>
  <c r="L543" i="1"/>
  <c r="J551" i="1"/>
  <c r="E132" i="2"/>
  <c r="K270" i="1"/>
  <c r="J270" i="1"/>
  <c r="I270" i="1"/>
  <c r="H270" i="1"/>
  <c r="G270" i="1"/>
  <c r="L270" i="1" s="1"/>
  <c r="F270" i="1"/>
  <c r="C131" i="2"/>
  <c r="A1" i="2"/>
  <c r="A2" i="2"/>
  <c r="C8" i="2"/>
  <c r="D8" i="2"/>
  <c r="E8" i="2"/>
  <c r="E18" i="2" s="1"/>
  <c r="F8" i="2"/>
  <c r="I439" i="1"/>
  <c r="J9" i="1" s="1"/>
  <c r="G8" i="2" s="1"/>
  <c r="C9" i="2"/>
  <c r="D9" i="2"/>
  <c r="E9" i="2"/>
  <c r="F9" i="2"/>
  <c r="F18" i="2" s="1"/>
  <c r="I440" i="1"/>
  <c r="J10" i="1" s="1"/>
  <c r="G9" i="2" s="1"/>
  <c r="G18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I446" i="1"/>
  <c r="G642" i="1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/>
  <c r="C17" i="2"/>
  <c r="D17" i="2"/>
  <c r="E17" i="2"/>
  <c r="F17" i="2"/>
  <c r="I445" i="1"/>
  <c r="J18" i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/>
  <c r="C23" i="2"/>
  <c r="D23" i="2"/>
  <c r="E23" i="2"/>
  <c r="F23" i="2"/>
  <c r="I450" i="1"/>
  <c r="J24" i="1"/>
  <c r="G23" i="2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/>
  <c r="G30" i="2"/>
  <c r="C34" i="2"/>
  <c r="D34" i="2"/>
  <c r="E34" i="2"/>
  <c r="F34" i="2"/>
  <c r="F50" i="2" s="1"/>
  <c r="C35" i="2"/>
  <c r="D35" i="2"/>
  <c r="E35" i="2"/>
  <c r="F35" i="2"/>
  <c r="I454" i="1"/>
  <c r="J49" i="1" s="1"/>
  <c r="G48" i="2" s="1"/>
  <c r="I456" i="1"/>
  <c r="J43" i="1"/>
  <c r="I457" i="1"/>
  <c r="J37" i="1"/>
  <c r="I459" i="1"/>
  <c r="J48" i="1"/>
  <c r="G47" i="2" s="1"/>
  <c r="C49" i="2"/>
  <c r="D56" i="2"/>
  <c r="E56" i="2"/>
  <c r="E57" i="2"/>
  <c r="C59" i="2"/>
  <c r="D59" i="2"/>
  <c r="E59" i="2"/>
  <c r="F59" i="2"/>
  <c r="F62" i="2" s="1"/>
  <c r="D60" i="2"/>
  <c r="C61" i="2"/>
  <c r="D61" i="2"/>
  <c r="D62" i="2" s="1"/>
  <c r="E61" i="2"/>
  <c r="F61" i="2"/>
  <c r="C66" i="2"/>
  <c r="C67" i="2"/>
  <c r="C70" i="2" s="1"/>
  <c r="C69" i="2"/>
  <c r="D69" i="2"/>
  <c r="D70" i="2"/>
  <c r="E69" i="2"/>
  <c r="E70" i="2" s="1"/>
  <c r="F69" i="2"/>
  <c r="F70" i="2"/>
  <c r="G69" i="2"/>
  <c r="G70" i="2" s="1"/>
  <c r="G81" i="2" s="1"/>
  <c r="C72" i="2"/>
  <c r="F72" i="2"/>
  <c r="C73" i="2"/>
  <c r="F73" i="2"/>
  <c r="F78" i="2"/>
  <c r="F81" i="2" s="1"/>
  <c r="C74" i="2"/>
  <c r="C75" i="2"/>
  <c r="C76" i="2"/>
  <c r="E76" i="2"/>
  <c r="F76" i="2"/>
  <c r="C77" i="2"/>
  <c r="D77" i="2"/>
  <c r="D78" i="2" s="1"/>
  <c r="D81" i="2" s="1"/>
  <c r="E77" i="2"/>
  <c r="F77" i="2"/>
  <c r="G77" i="2"/>
  <c r="G78" i="2"/>
  <c r="C79" i="2"/>
  <c r="D79" i="2"/>
  <c r="E79" i="2"/>
  <c r="C80" i="2"/>
  <c r="E80" i="2"/>
  <c r="D85" i="2"/>
  <c r="E85" i="2"/>
  <c r="F85" i="2"/>
  <c r="C87" i="2"/>
  <c r="E87" i="2"/>
  <c r="F87" i="2"/>
  <c r="C88" i="2"/>
  <c r="D88" i="2"/>
  <c r="E88" i="2"/>
  <c r="E91" i="2" s="1"/>
  <c r="F88" i="2"/>
  <c r="C89" i="2"/>
  <c r="D89" i="2"/>
  <c r="D91" i="2"/>
  <c r="E89" i="2"/>
  <c r="F89" i="2"/>
  <c r="C90" i="2"/>
  <c r="C91" i="2"/>
  <c r="C93" i="2"/>
  <c r="F93" i="2"/>
  <c r="C94" i="2"/>
  <c r="F94" i="2"/>
  <c r="F103" i="2" s="1"/>
  <c r="D96" i="2"/>
  <c r="E96" i="2"/>
  <c r="F96" i="2"/>
  <c r="G96" i="2"/>
  <c r="G103" i="2" s="1"/>
  <c r="C97" i="2"/>
  <c r="D97" i="2"/>
  <c r="E97" i="2"/>
  <c r="E103" i="2" s="1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09" i="2"/>
  <c r="E110" i="2"/>
  <c r="C111" i="2"/>
  <c r="E111" i="2"/>
  <c r="E112" i="2"/>
  <c r="C113" i="2"/>
  <c r="E113" i="2"/>
  <c r="D115" i="2"/>
  <c r="F115" i="2"/>
  <c r="G115" i="2"/>
  <c r="E118" i="2"/>
  <c r="E119" i="2"/>
  <c r="E120" i="2"/>
  <c r="E121" i="2"/>
  <c r="E122" i="2"/>
  <c r="E123" i="2"/>
  <c r="E124" i="2"/>
  <c r="E125" i="2"/>
  <c r="D127" i="2"/>
  <c r="D128" i="2" s="1"/>
  <c r="F128" i="2"/>
  <c r="G128" i="2"/>
  <c r="C130" i="2"/>
  <c r="F130" i="2"/>
  <c r="F144" i="2" s="1"/>
  <c r="D134" i="2"/>
  <c r="D144" i="2"/>
  <c r="F134" i="2"/>
  <c r="K419" i="1"/>
  <c r="K434" i="1" s="1"/>
  <c r="K427" i="1"/>
  <c r="K433" i="1"/>
  <c r="L263" i="1"/>
  <c r="C135" i="2"/>
  <c r="L264" i="1"/>
  <c r="C136" i="2"/>
  <c r="L265" i="1"/>
  <c r="C137" i="2" s="1"/>
  <c r="E137" i="2"/>
  <c r="C142" i="2"/>
  <c r="C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G157" i="2" s="1"/>
  <c r="B158" i="2"/>
  <c r="C158" i="2"/>
  <c r="D158" i="2"/>
  <c r="E158" i="2"/>
  <c r="G158" i="2" s="1"/>
  <c r="F158" i="2"/>
  <c r="B159" i="2"/>
  <c r="C159" i="2"/>
  <c r="G159" i="2" s="1"/>
  <c r="D159" i="2"/>
  <c r="E159" i="2"/>
  <c r="F159" i="2"/>
  <c r="B160" i="2"/>
  <c r="C160" i="2"/>
  <c r="D160" i="2"/>
  <c r="E160" i="2"/>
  <c r="F160" i="2"/>
  <c r="F500" i="1"/>
  <c r="B161" i="2"/>
  <c r="G500" i="1"/>
  <c r="C161" i="2" s="1"/>
  <c r="H500" i="1"/>
  <c r="D161" i="2"/>
  <c r="I500" i="1"/>
  <c r="E161" i="2" s="1"/>
  <c r="J500" i="1"/>
  <c r="F161" i="2"/>
  <c r="B162" i="2"/>
  <c r="C162" i="2"/>
  <c r="D162" i="2"/>
  <c r="E162" i="2"/>
  <c r="G162" i="2" s="1"/>
  <c r="F162" i="2"/>
  <c r="B163" i="2"/>
  <c r="C163" i="2"/>
  <c r="G163" i="2"/>
  <c r="D163" i="2"/>
  <c r="E163" i="2"/>
  <c r="F163" i="2"/>
  <c r="F503" i="1"/>
  <c r="G503" i="1"/>
  <c r="C164" i="2"/>
  <c r="H503" i="1"/>
  <c r="D164" i="2" s="1"/>
  <c r="I503" i="1"/>
  <c r="E164" i="2"/>
  <c r="J503" i="1"/>
  <c r="F164" i="2" s="1"/>
  <c r="F19" i="1"/>
  <c r="G617" i="1"/>
  <c r="G19" i="1"/>
  <c r="H19" i="1"/>
  <c r="I19" i="1"/>
  <c r="F32" i="1"/>
  <c r="G32" i="1"/>
  <c r="H32" i="1"/>
  <c r="I32" i="1"/>
  <c r="H51" i="1"/>
  <c r="H52" i="1"/>
  <c r="H619" i="1"/>
  <c r="I51" i="1"/>
  <c r="I52" i="1" s="1"/>
  <c r="H620" i="1" s="1"/>
  <c r="J620" i="1" s="1"/>
  <c r="F177" i="1"/>
  <c r="I177" i="1"/>
  <c r="F183" i="1"/>
  <c r="G183" i="1"/>
  <c r="H183" i="1"/>
  <c r="I183" i="1"/>
  <c r="J183" i="1"/>
  <c r="J192" i="1"/>
  <c r="F188" i="1"/>
  <c r="G188" i="1"/>
  <c r="H188" i="1"/>
  <c r="I188" i="1"/>
  <c r="F211" i="1"/>
  <c r="I211" i="1"/>
  <c r="J211" i="1"/>
  <c r="K211" i="1"/>
  <c r="K257" i="1" s="1"/>
  <c r="K271" i="1" s="1"/>
  <c r="F229" i="1"/>
  <c r="G229" i="1"/>
  <c r="H229" i="1"/>
  <c r="I229" i="1"/>
  <c r="J229" i="1"/>
  <c r="K229" i="1"/>
  <c r="F247" i="1"/>
  <c r="F257" i="1" s="1"/>
  <c r="H247" i="1"/>
  <c r="I247" i="1"/>
  <c r="J247" i="1"/>
  <c r="J257" i="1" s="1"/>
  <c r="J271" i="1" s="1"/>
  <c r="K247" i="1"/>
  <c r="F256" i="1"/>
  <c r="G256" i="1"/>
  <c r="H256" i="1"/>
  <c r="H257" i="1" s="1"/>
  <c r="H271" i="1" s="1"/>
  <c r="I256" i="1"/>
  <c r="J256" i="1"/>
  <c r="K256" i="1"/>
  <c r="F290" i="1"/>
  <c r="F338" i="1" s="1"/>
  <c r="F352" i="1" s="1"/>
  <c r="G290" i="1"/>
  <c r="H290" i="1"/>
  <c r="I290" i="1"/>
  <c r="F309" i="1"/>
  <c r="G309" i="1"/>
  <c r="H309" i="1"/>
  <c r="I309" i="1"/>
  <c r="F328" i="1"/>
  <c r="G328" i="1"/>
  <c r="H328" i="1"/>
  <c r="I328" i="1"/>
  <c r="F337" i="1"/>
  <c r="L337" i="1" s="1"/>
  <c r="G337" i="1"/>
  <c r="H337" i="1"/>
  <c r="I337" i="1"/>
  <c r="J337" i="1"/>
  <c r="J338" i="1" s="1"/>
  <c r="J352" i="1" s="1"/>
  <c r="K337" i="1"/>
  <c r="K338" i="1"/>
  <c r="K352" i="1"/>
  <c r="F362" i="1"/>
  <c r="G362" i="1"/>
  <c r="H362" i="1"/>
  <c r="I362" i="1"/>
  <c r="G634" i="1" s="1"/>
  <c r="J634" i="1" s="1"/>
  <c r="J362" i="1"/>
  <c r="K362" i="1"/>
  <c r="I368" i="1"/>
  <c r="F369" i="1"/>
  <c r="G369" i="1"/>
  <c r="H369" i="1"/>
  <c r="I369" i="1"/>
  <c r="L381" i="1"/>
  <c r="F382" i="1"/>
  <c r="G382" i="1"/>
  <c r="H382" i="1"/>
  <c r="I382" i="1"/>
  <c r="J382" i="1"/>
  <c r="K382" i="1"/>
  <c r="F393" i="1"/>
  <c r="G393" i="1"/>
  <c r="H393" i="1"/>
  <c r="H408" i="1" s="1"/>
  <c r="I393" i="1"/>
  <c r="F401" i="1"/>
  <c r="G401" i="1"/>
  <c r="H401" i="1"/>
  <c r="I401" i="1"/>
  <c r="F407" i="1"/>
  <c r="G407" i="1"/>
  <c r="H407" i="1"/>
  <c r="I407" i="1"/>
  <c r="F408" i="1"/>
  <c r="L413" i="1"/>
  <c r="L414" i="1"/>
  <c r="L415" i="1"/>
  <c r="L416" i="1"/>
  <c r="L419" i="1"/>
  <c r="L417" i="1"/>
  <c r="L418" i="1"/>
  <c r="F419" i="1"/>
  <c r="G419" i="1"/>
  <c r="H419" i="1"/>
  <c r="I419" i="1"/>
  <c r="I434" i="1" s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3" i="1" s="1"/>
  <c r="L430" i="1"/>
  <c r="L431" i="1"/>
  <c r="L432" i="1"/>
  <c r="F433" i="1"/>
  <c r="F434" i="1" s="1"/>
  <c r="G433" i="1"/>
  <c r="H433" i="1"/>
  <c r="I433" i="1"/>
  <c r="J433" i="1"/>
  <c r="J434" i="1" s="1"/>
  <c r="F446" i="1"/>
  <c r="G639" i="1" s="1"/>
  <c r="G446" i="1"/>
  <c r="G640" i="1" s="1"/>
  <c r="H446" i="1"/>
  <c r="G641" i="1" s="1"/>
  <c r="F452" i="1"/>
  <c r="G452" i="1"/>
  <c r="H452" i="1"/>
  <c r="I452" i="1"/>
  <c r="F460" i="1"/>
  <c r="G460" i="1"/>
  <c r="H460" i="1"/>
  <c r="I460" i="1"/>
  <c r="H461" i="1"/>
  <c r="F470" i="1"/>
  <c r="G470" i="1"/>
  <c r="H470" i="1"/>
  <c r="I470" i="1"/>
  <c r="I476" i="1" s="1"/>
  <c r="H625" i="1" s="1"/>
  <c r="J470" i="1"/>
  <c r="F474" i="1"/>
  <c r="G474" i="1"/>
  <c r="H474" i="1"/>
  <c r="I474" i="1"/>
  <c r="J474" i="1"/>
  <c r="K495" i="1"/>
  <c r="K496" i="1"/>
  <c r="K497" i="1"/>
  <c r="K498" i="1"/>
  <c r="K499" i="1"/>
  <c r="K500" i="1"/>
  <c r="K501" i="1"/>
  <c r="K502" i="1"/>
  <c r="F517" i="1"/>
  <c r="G517" i="1"/>
  <c r="H517" i="1"/>
  <c r="I517" i="1"/>
  <c r="F524" i="1"/>
  <c r="G524" i="1"/>
  <c r="H524" i="1"/>
  <c r="I524" i="1"/>
  <c r="I545" i="1" s="1"/>
  <c r="J524" i="1"/>
  <c r="K524" i="1"/>
  <c r="F529" i="1"/>
  <c r="G529" i="1"/>
  <c r="H529" i="1"/>
  <c r="I529" i="1"/>
  <c r="J529" i="1"/>
  <c r="K529" i="1"/>
  <c r="F534" i="1"/>
  <c r="G534" i="1"/>
  <c r="G545" i="1" s="1"/>
  <c r="H534" i="1"/>
  <c r="I534" i="1"/>
  <c r="J534" i="1"/>
  <c r="K534" i="1"/>
  <c r="F539" i="1"/>
  <c r="G539" i="1"/>
  <c r="H539" i="1"/>
  <c r="H545" i="1" s="1"/>
  <c r="I539" i="1"/>
  <c r="J539" i="1"/>
  <c r="K539" i="1"/>
  <c r="F544" i="1"/>
  <c r="G544" i="1"/>
  <c r="H544" i="1"/>
  <c r="I544" i="1"/>
  <c r="J544" i="1"/>
  <c r="K544" i="1"/>
  <c r="L544" i="1"/>
  <c r="L557" i="1"/>
  <c r="L558" i="1"/>
  <c r="L559" i="1"/>
  <c r="L560" i="1" s="1"/>
  <c r="F560" i="1"/>
  <c r="G560" i="1"/>
  <c r="H560" i="1"/>
  <c r="I560" i="1"/>
  <c r="I571" i="1" s="1"/>
  <c r="J560" i="1"/>
  <c r="K560" i="1"/>
  <c r="L562" i="1"/>
  <c r="L563" i="1"/>
  <c r="L565" i="1" s="1"/>
  <c r="L564" i="1"/>
  <c r="F565" i="1"/>
  <c r="G565" i="1"/>
  <c r="H565" i="1"/>
  <c r="H571" i="1" s="1"/>
  <c r="I565" i="1"/>
  <c r="J565" i="1"/>
  <c r="K565" i="1"/>
  <c r="L567" i="1"/>
  <c r="L570" i="1" s="1"/>
  <c r="L568" i="1"/>
  <c r="L569" i="1"/>
  <c r="F570" i="1"/>
  <c r="G570" i="1"/>
  <c r="G571" i="1" s="1"/>
  <c r="H570" i="1"/>
  <c r="I570" i="1"/>
  <c r="J570" i="1"/>
  <c r="K570" i="1"/>
  <c r="K571" i="1" s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/>
  <c r="I598" i="1"/>
  <c r="H650" i="1"/>
  <c r="J650" i="1" s="1"/>
  <c r="J598" i="1"/>
  <c r="H651" i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18" i="1"/>
  <c r="G619" i="1"/>
  <c r="J619" i="1" s="1"/>
  <c r="G620" i="1"/>
  <c r="G624" i="1"/>
  <c r="G625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41" i="1"/>
  <c r="G643" i="1"/>
  <c r="H643" i="1"/>
  <c r="G644" i="1"/>
  <c r="H644" i="1"/>
  <c r="G650" i="1"/>
  <c r="G652" i="1"/>
  <c r="H652" i="1"/>
  <c r="G653" i="1"/>
  <c r="J653" i="1" s="1"/>
  <c r="H653" i="1"/>
  <c r="G654" i="1"/>
  <c r="H654" i="1"/>
  <c r="J654" i="1" s="1"/>
  <c r="H655" i="1"/>
  <c r="J655" i="1" s="1"/>
  <c r="C18" i="2"/>
  <c r="L290" i="1"/>
  <c r="A31" i="12"/>
  <c r="D7" i="13"/>
  <c r="C7" i="13" s="1"/>
  <c r="D31" i="2"/>
  <c r="G161" i="2"/>
  <c r="G62" i="2"/>
  <c r="G63" i="2" s="1"/>
  <c r="G104" i="2" s="1"/>
  <c r="E78" i="2"/>
  <c r="E81" i="2" s="1"/>
  <c r="K605" i="1"/>
  <c r="G648" i="1" s="1"/>
  <c r="J571" i="1"/>
  <c r="I169" i="1"/>
  <c r="J644" i="1"/>
  <c r="J643" i="1"/>
  <c r="G476" i="1"/>
  <c r="H623" i="1" s="1"/>
  <c r="G338" i="1"/>
  <c r="G352" i="1"/>
  <c r="F169" i="1"/>
  <c r="C39" i="10" s="1"/>
  <c r="J140" i="1"/>
  <c r="F571" i="1"/>
  <c r="C4" i="10"/>
  <c r="G22" i="2"/>
  <c r="J552" i="1"/>
  <c r="C29" i="10"/>
  <c r="H140" i="1"/>
  <c r="L401" i="1"/>
  <c r="C139" i="2"/>
  <c r="F22" i="13"/>
  <c r="C22" i="13" s="1"/>
  <c r="H25" i="13"/>
  <c r="C25" i="13" s="1"/>
  <c r="H338" i="1"/>
  <c r="H352" i="1"/>
  <c r="G192" i="1"/>
  <c r="H192" i="1"/>
  <c r="L309" i="1"/>
  <c r="G660" i="1" s="1"/>
  <c r="G36" i="2"/>
  <c r="G50" i="2"/>
  <c r="C23" i="10"/>
  <c r="C103" i="2"/>
  <c r="F91" i="2"/>
  <c r="E50" i="2"/>
  <c r="L407" i="1"/>
  <c r="C140" i="2"/>
  <c r="I192" i="1"/>
  <c r="G21" i="2"/>
  <c r="J32" i="1"/>
  <c r="G134" i="2"/>
  <c r="G144" i="2" s="1"/>
  <c r="G145" i="2" s="1"/>
  <c r="C6" i="10"/>
  <c r="F31" i="13"/>
  <c r="H193" i="1"/>
  <c r="G629" i="1" s="1"/>
  <c r="J629" i="1" s="1"/>
  <c r="G169" i="1"/>
  <c r="G193" i="1" s="1"/>
  <c r="G628" i="1" s="1"/>
  <c r="J628" i="1" s="1"/>
  <c r="G140" i="1"/>
  <c r="C5" i="10"/>
  <c r="G42" i="2"/>
  <c r="G16" i="2"/>
  <c r="J19" i="1"/>
  <c r="G621" i="1"/>
  <c r="F545" i="1"/>
  <c r="H434" i="1"/>
  <c r="I140" i="1"/>
  <c r="J652" i="1"/>
  <c r="C27" i="10"/>
  <c r="G635" i="1"/>
  <c r="J635" i="1" s="1"/>
  <c r="C7" i="10"/>
  <c r="C110" i="2"/>
  <c r="J51" i="1"/>
  <c r="C123" i="2"/>
  <c r="I257" i="1"/>
  <c r="I271" i="1" s="1"/>
  <c r="C120" i="2"/>
  <c r="L247" i="1"/>
  <c r="H660" i="1" s="1"/>
  <c r="F271" i="1"/>
  <c r="C20" i="10"/>
  <c r="E13" i="13"/>
  <c r="C13" i="13" s="1"/>
  <c r="E8" i="13"/>
  <c r="C8" i="13" s="1"/>
  <c r="G645" i="1"/>
  <c r="G408" i="1"/>
  <c r="H645" i="1" s="1"/>
  <c r="J645" i="1" s="1"/>
  <c r="J476" i="1"/>
  <c r="H626" i="1"/>
  <c r="C138" i="2"/>
  <c r="C141" i="2"/>
  <c r="L408" i="1"/>
  <c r="G637" i="1" s="1"/>
  <c r="C62" i="2"/>
  <c r="J637" i="1"/>
  <c r="H646" i="1"/>
  <c r="F476" i="1"/>
  <c r="H622" i="1"/>
  <c r="J622" i="1"/>
  <c r="D63" i="2"/>
  <c r="H33" i="13"/>
  <c r="A22" i="12"/>
  <c r="G631" i="1" l="1"/>
  <c r="J631" i="1" s="1"/>
  <c r="G646" i="1"/>
  <c r="J646" i="1" s="1"/>
  <c r="L571" i="1"/>
  <c r="D50" i="2"/>
  <c r="D51" i="2" s="1"/>
  <c r="K598" i="1"/>
  <c r="G647" i="1" s="1"/>
  <c r="H476" i="1"/>
  <c r="H624" i="1" s="1"/>
  <c r="J624" i="1" s="1"/>
  <c r="I461" i="1"/>
  <c r="H642" i="1" s="1"/>
  <c r="J641" i="1"/>
  <c r="I338" i="1"/>
  <c r="I352" i="1" s="1"/>
  <c r="L256" i="1"/>
  <c r="J642" i="1"/>
  <c r="D19" i="13"/>
  <c r="C19" i="13" s="1"/>
  <c r="C24" i="10"/>
  <c r="C121" i="2"/>
  <c r="C18" i="10"/>
  <c r="D12" i="13"/>
  <c r="C12" i="13" s="1"/>
  <c r="G33" i="13"/>
  <c r="K545" i="1"/>
  <c r="F461" i="1"/>
  <c r="H639" i="1" s="1"/>
  <c r="J639" i="1" s="1"/>
  <c r="G434" i="1"/>
  <c r="C38" i="10"/>
  <c r="G31" i="2"/>
  <c r="D31" i="13"/>
  <c r="C31" i="13" s="1"/>
  <c r="L338" i="1"/>
  <c r="L352" i="1" s="1"/>
  <c r="G633" i="1" s="1"/>
  <c r="J633" i="1" s="1"/>
  <c r="J625" i="1"/>
  <c r="L427" i="1"/>
  <c r="L434" i="1" s="1"/>
  <c r="G638" i="1" s="1"/>
  <c r="J638" i="1" s="1"/>
  <c r="F192" i="1"/>
  <c r="B164" i="2"/>
  <c r="G164" i="2" s="1"/>
  <c r="K503" i="1"/>
  <c r="G160" i="2"/>
  <c r="E58" i="2"/>
  <c r="E62" i="2" s="1"/>
  <c r="C31" i="2"/>
  <c r="I549" i="1"/>
  <c r="I552" i="1" s="1"/>
  <c r="L539" i="1"/>
  <c r="C26" i="10"/>
  <c r="E142" i="2"/>
  <c r="C63" i="2"/>
  <c r="F33" i="13"/>
  <c r="G51" i="2"/>
  <c r="H648" i="1"/>
  <c r="J648" i="1" s="1"/>
  <c r="G626" i="1"/>
  <c r="J626" i="1" s="1"/>
  <c r="J52" i="1"/>
  <c r="H621" i="1" s="1"/>
  <c r="J621" i="1" s="1"/>
  <c r="J545" i="1"/>
  <c r="I408" i="1"/>
  <c r="F145" i="2"/>
  <c r="C78" i="2"/>
  <c r="C81" i="2" s="1"/>
  <c r="F193" i="1"/>
  <c r="G627" i="1" s="1"/>
  <c r="J627" i="1" s="1"/>
  <c r="G651" i="1"/>
  <c r="J651" i="1" s="1"/>
  <c r="H662" i="1"/>
  <c r="G623" i="1"/>
  <c r="J623" i="1" s="1"/>
  <c r="G52" i="1"/>
  <c r="H618" i="1" s="1"/>
  <c r="J618" i="1" s="1"/>
  <c r="G211" i="1"/>
  <c r="G257" i="1" s="1"/>
  <c r="G271" i="1" s="1"/>
  <c r="L208" i="1"/>
  <c r="E128" i="2"/>
  <c r="F31" i="2"/>
  <c r="F51" i="2" s="1"/>
  <c r="C35" i="10"/>
  <c r="C122" i="2"/>
  <c r="C144" i="2"/>
  <c r="E31" i="2"/>
  <c r="E51" i="2" s="1"/>
  <c r="D18" i="2"/>
  <c r="F549" i="1"/>
  <c r="L524" i="1"/>
  <c r="E114" i="2"/>
  <c r="E115" i="2" s="1"/>
  <c r="E145" i="2" s="1"/>
  <c r="G661" i="1"/>
  <c r="I661" i="1" s="1"/>
  <c r="H661" i="1"/>
  <c r="H664" i="1" s="1"/>
  <c r="D14" i="13"/>
  <c r="C14" i="13" s="1"/>
  <c r="D145" i="2"/>
  <c r="C50" i="2"/>
  <c r="C51" i="2" s="1"/>
  <c r="L351" i="1"/>
  <c r="C32" i="10"/>
  <c r="E131" i="2"/>
  <c r="E144" i="2" s="1"/>
  <c r="C13" i="10"/>
  <c r="C112" i="2"/>
  <c r="L197" i="1"/>
  <c r="D5" i="13" s="1"/>
  <c r="C125" i="2"/>
  <c r="C17" i="10"/>
  <c r="I663" i="1"/>
  <c r="E16" i="13"/>
  <c r="C16" i="13" s="1"/>
  <c r="I575" i="1"/>
  <c r="L529" i="1"/>
  <c r="G461" i="1"/>
  <c r="H640" i="1" s="1"/>
  <c r="J640" i="1" s="1"/>
  <c r="G156" i="2"/>
  <c r="D103" i="2"/>
  <c r="D104" i="2" s="1"/>
  <c r="E63" i="2"/>
  <c r="E104" i="2" s="1"/>
  <c r="H550" i="1"/>
  <c r="H552" i="1" s="1"/>
  <c r="L534" i="1"/>
  <c r="L382" i="1"/>
  <c r="G636" i="1" s="1"/>
  <c r="J636" i="1" s="1"/>
  <c r="C25" i="10"/>
  <c r="F56" i="2"/>
  <c r="F63" i="2" s="1"/>
  <c r="F104" i="2" s="1"/>
  <c r="I112" i="1"/>
  <c r="I193" i="1" s="1"/>
  <c r="G630" i="1" s="1"/>
  <c r="J630" i="1" s="1"/>
  <c r="A13" i="12"/>
  <c r="C114" i="2"/>
  <c r="D18" i="13"/>
  <c r="C18" i="13" s="1"/>
  <c r="C119" i="2"/>
  <c r="D6" i="13"/>
  <c r="C6" i="13" s="1"/>
  <c r="C15" i="10"/>
  <c r="C118" i="2"/>
  <c r="F52" i="1"/>
  <c r="H617" i="1" s="1"/>
  <c r="J617" i="1" s="1"/>
  <c r="C5" i="13" l="1"/>
  <c r="H667" i="1"/>
  <c r="H672" i="1"/>
  <c r="E33" i="13"/>
  <c r="D35" i="13" s="1"/>
  <c r="K550" i="1"/>
  <c r="C36" i="10"/>
  <c r="C41" i="10"/>
  <c r="D35" i="10" s="1"/>
  <c r="G664" i="1"/>
  <c r="C10" i="10"/>
  <c r="C109" i="2"/>
  <c r="C115" i="2" s="1"/>
  <c r="L211" i="1"/>
  <c r="C128" i="2"/>
  <c r="L545" i="1"/>
  <c r="C104" i="2"/>
  <c r="K549" i="1"/>
  <c r="F552" i="1"/>
  <c r="D15" i="13"/>
  <c r="C15" i="13" s="1"/>
  <c r="F662" i="1"/>
  <c r="I662" i="1" s="1"/>
  <c r="H647" i="1"/>
  <c r="G649" i="1"/>
  <c r="J649" i="1" s="1"/>
  <c r="C21" i="10"/>
  <c r="C124" i="2"/>
  <c r="J647" i="1"/>
  <c r="D38" i="10" l="1"/>
  <c r="K552" i="1"/>
  <c r="G667" i="1"/>
  <c r="G672" i="1"/>
  <c r="L257" i="1"/>
  <c r="L271" i="1" s="1"/>
  <c r="G632" i="1" s="1"/>
  <c r="F660" i="1"/>
  <c r="D40" i="10"/>
  <c r="D37" i="10"/>
  <c r="D39" i="10"/>
  <c r="D21" i="10"/>
  <c r="C145" i="2"/>
  <c r="C28" i="10"/>
  <c r="D10" i="10"/>
  <c r="D36" i="10"/>
  <c r="D41" i="10" s="1"/>
  <c r="D33" i="13"/>
  <c r="D36" i="13" s="1"/>
  <c r="J632" i="1" l="1"/>
  <c r="H656" i="1"/>
  <c r="F664" i="1"/>
  <c r="I660" i="1"/>
  <c r="I664" i="1" s="1"/>
  <c r="D22" i="10"/>
  <c r="D12" i="10"/>
  <c r="D11" i="10"/>
  <c r="D28" i="10" s="1"/>
  <c r="C30" i="10"/>
  <c r="D27" i="10"/>
  <c r="D23" i="10"/>
  <c r="D19" i="10"/>
  <c r="D20" i="10"/>
  <c r="D16" i="10"/>
  <c r="D15" i="10"/>
  <c r="D26" i="10"/>
  <c r="D17" i="10"/>
  <c r="D25" i="10"/>
  <c r="D18" i="10"/>
  <c r="D24" i="10"/>
  <c r="D13" i="10"/>
  <c r="F667" i="1" l="1"/>
  <c r="F672" i="1"/>
  <c r="I667" i="1"/>
  <c r="I672" i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<sst xmlns="http://schemas.openxmlformats.org/spreadsheetml/2006/main" count="3955" uniqueCount="913">
  <si>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</si>
  <si>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</si>
  <si>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</si>
  <si>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</si>
  <si>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</si>
  <si>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</si>
  <si>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</si>
  <si>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</si>
  <si>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</si>
  <si>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</si>
  <si>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</si>
  <si>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</si>
  <si>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</si>
  <si>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</si>
  <si>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</si>
  <si>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</si>
  <si>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</si>
  <si>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</si>
  <si>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</si>
  <si>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</si>
  <si>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</si>
  <si>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</si>
  <si>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</si>
  <si>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</si>
  <si>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</si>
  <si>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</si>
  <si>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</si>
  <si>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</si>
  <si>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</si>
  <si>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</si>
  <si>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</si>
  <si>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</si>
  <si>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</si>
  <si>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</si>
  <si>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</si>
  <si>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</si>
  <si>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</si>
  <si>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</si>
  <si>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</si>
  <si>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</si>
  <si>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</si>
  <si>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</si>
  <si>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</si>
  <si>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</si>
  <si>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</si>
  <si>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</si>
  <si>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</si>
  <si>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</si>
  <si>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</si>
  <si>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</si>
  <si>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</si>
  <si>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</si>
  <si>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</si>
  <si>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</si>
  <si>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</si>
  <si>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</si>
  <si>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</si>
  <si>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</si>
  <si>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</si>
  <si>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</si>
  <si>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</si>
  <si>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</si>
  <si>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</si>
  <si>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</si>
  <si>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</si>
  <si>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</si>
  <si>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</si>
  <si>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</si>
  <si>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</si>
  <si>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</si>
  <si>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</si>
  <si>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</si>
  <si>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</si>
  <si>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</si>
  <si>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</si>
  <si>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</si>
  <si>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</si>
  <si>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</si>
  <si>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</si>
  <si>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</si>
  <si>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</si>
  <si>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</si>
  <si>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</si>
  <si>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</si>
  <si>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</si>
  <si>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</si>
  <si>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</si>
  <si>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</si>
  <si>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</si>
  <si>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</si>
  <si>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</si>
  <si>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</si>
  <si>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</si>
  <si>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</si>
  <si>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</si>
  <si>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</si>
  <si>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</si>
  <si>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</si>
  <si>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</si>
  <si>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</si>
  <si>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</si>
  <si>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</si>
  <si>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</si>
  <si>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</si>
  <si>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</si>
  <si>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</si>
  <si>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</si>
  <si>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</si>
  <si>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</si>
  <si>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</si>
  <si>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</si>
  <si>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</si>
  <si>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</si>
  <si>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</si>
  <si>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</si>
  <si>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</si>
  <si>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</si>
  <si>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</si>
  <si>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</si>
  <si>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</si>
  <si>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</si>
  <si>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</si>
  <si>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</si>
  <si>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</si>
  <si>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</si>
  <si>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</si>
  <si>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</si>
  <si>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</si>
  <si>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</si>
  <si>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</si>
  <si>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</si>
  <si>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</si>
  <si>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</si>
  <si>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</si>
  <si>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</si>
  <si>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</si>
  <si>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</si>
  <si>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</si>
  <si>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</si>
  <si>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</si>
  <si>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</si>
  <si>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</si>
  <si>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</si>
  <si>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</si>
  <si>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</si>
  <si>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</si>
  <si>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</si>
  <si>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</si>
  <si>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</si>
  <si>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</si>
  <si>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</si>
  <si>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</si>
  <si>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</si>
  <si>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</si>
  <si>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</si>
  <si>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</si>
  <si>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</si>
  <si>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</si>
  <si>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</si>
  <si>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</si>
  <si>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</si>
  <si>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</si>
  <si>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</si>
  <si>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</si>
  <si>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</si>
  <si>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</si>
  <si>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</si>
  <si>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</si>
  <si>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</si>
  <si>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</si>
  <si>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</si>
  <si>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</si>
  <si>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</si>
  <si>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</si>
  <si>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</si>
  <si>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</si>
  <si>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</si>
  <si>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</si>
  <si>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</si>
  <si>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</si>
  <si>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</si>
  <si>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</si>
  <si>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</si>
  <si>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</si>
  <si>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</si>
  <si>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</si>
  <si>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</si>
  <si>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</si>
  <si>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</si>
  <si>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</si>
  <si>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</si>
  <si>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</si>
  <si>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</si>
  <si>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</si>
  <si>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</si>
  <si>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</si>
  <si>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</si>
  <si>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</si>
  <si>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</si>
  <si>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</si>
  <si>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</si>
  <si>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</si>
  <si>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</si>
  <si>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</si>
  <si>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</si>
  <si>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</si>
  <si>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</si>
  <si>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</si>
  <si>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</si>
  <si>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</si>
  <si>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</si>
  <si>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</si>
  <si>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</si>
  <si>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</si>
  <si>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</si>
  <si>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</si>
  <si>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</si>
  <si>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</si>
  <si>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</si>
  <si>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</si>
  <si>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</si>
  <si>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</si>
  <si>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</si>
  <si>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</si>
  <si>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</si>
  <si>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</si>
  <si>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</si>
  <si>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</si>
  <si>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</si>
  <si>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</si>
  <si>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</si>
  <si>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</si>
  <si>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</si>
  <si>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</si>
  <si>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</si>
  <si>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</si>
  <si>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</si>
  <si>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</si>
  <si>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</si>
  <si>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</si>
  <si>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</si>
  <si>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</si>
  <si>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</si>
  <si>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</si>
  <si>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</si>
  <si>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</si>
  <si>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</si>
  <si>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</si>
  <si>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</si>
  <si>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</si>
  <si>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</si>
  <si>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</si>
  <si>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</si>
  <si>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</si>
  <si>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</si>
  <si>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</si>
  <si>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</si>
  <si>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</si>
  <si>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</si>
  <si>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</si>
  <si>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</si>
  <si>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</si>
  <si>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</si>
  <si>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</si>
  <si>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</si>
  <si>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</si>
  <si>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</si>
  <si>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</si>
  <si>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</si>
  <si>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</si>
  <si>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</si>
  <si>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</si>
  <si>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</si>
  <si>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</si>
  <si>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</si>
  <si>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</si>
  <si>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</si>
  <si>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</si>
  <si>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</si>
  <si>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</si>
  <si>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</si>
  <si>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</si>
  <si>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</si>
  <si>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</si>
  <si>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</si>
  <si>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</si>
  <si>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</si>
  <si>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</si>
  <si>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</si>
  <si>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</si>
  <si>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</si>
  <si>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</si>
  <si>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</si>
  <si>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</si>
  <si>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</si>
  <si>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</si>
  <si>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</si>
  <si>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</si>
  <si>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</si>
  <si>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</si>
  <si>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</si>
  <si>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</si>
  <si>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</si>
  <si>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</si>
  <si>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</si>
  <si>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</si>
  <si>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</si>
  <si>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</si>
  <si>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</si>
  <si>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</si>
  <si>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</si>
  <si>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</si>
  <si>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</si>
  <si>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</si>
  <si>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</si>
  <si>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</si>
  <si>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</si>
  <si>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</si>
  <si>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</si>
  <si>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</si>
  <si>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</si>
  <si>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</si>
  <si>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</si>
  <si>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</si>
  <si>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</si>
  <si>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</si>
  <si>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</si>
  <si>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</si>
  <si>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</si>
  <si>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</si>
  <si>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</si>
  <si>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</si>
  <si>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</si>
  <si>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</si>
  <si>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</si>
  <si>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</si>
  <si>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</si>
  <si>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</si>
  <si>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</si>
  <si>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</si>
  <si>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</si>
  <si>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</si>
  <si>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</si>
  <si>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</si>
  <si>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</si>
  <si>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</si>
  <si>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</si>
  <si>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</si>
  <si>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</si>
  <si>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</si>
  <si>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</si>
  <si>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</si>
  <si>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</si>
  <si>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</si>
  <si>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</si>
  <si>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</si>
  <si>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</si>
  <si>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</si>
  <si>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</si>
  <si>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</si>
  <si>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</si>
  <si>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</si>
  <si>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</si>
  <si>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</si>
  <si>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</si>
  <si>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</si>
  <si>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</si>
  <si>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</si>
  <si>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</si>
  <si>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</si>
  <si>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</si>
  <si>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</si>
  <si>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</si>
  <si>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</si>
  <si>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</si>
  <si>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</si>
  <si>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</si>
  <si>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</si>
  <si>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</si>
  <si>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</si>
  <si>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</si>
  <si>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</si>
  <si>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</si>
  <si>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</si>
  <si>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</si>
  <si>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</si>
  <si>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</si>
  <si>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</si>
  <si>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</si>
  <si>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</si>
  <si>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</si>
  <si>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</si>
  <si>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</si>
  <si>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</si>
  <si>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</si>
  <si>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</si>
  <si>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</si>
  <si>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</si>
  <si>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</si>
  <si>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</si>
  <si>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</si>
  <si>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</si>
  <si>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</si>
  <si>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</si>
  <si>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</si>
  <si>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</si>
  <si>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</si>
  <si>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</si>
  <si>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</si>
  <si>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</si>
  <si>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</si>
  <si>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</si>
  <si>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</si>
  <si>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</si>
  <si>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</si>
  <si>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</si>
  <si>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</si>
  <si>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</si>
  <si>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</si>
  <si>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</si>
  <si>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</si>
  <si>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</si>
  <si>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</si>
  <si>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</si>
  <si>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</si>
  <si>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</si>
  <si>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</si>
  <si>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</si>
  <si>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</si>
  <si>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</si>
  <si>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</si>
  <si>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</si>
  <si>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</si>
  <si>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</si>
  <si>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</si>
  <si>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</si>
  <si>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</si>
  <si>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</si>
  <si>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</si>
  <si>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</si>
  <si>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</si>
  <si>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</si>
  <si>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</si>
  <si>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</si>
  <si>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</si>
  <si>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</si>
  <si>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</si>
  <si>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</si>
  <si>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</si>
  <si>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</si>
  <si>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</si>
  <si>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</si>
  <si>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</si>
  <si>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</si>
  <si>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</si>
  <si>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</si>
  <si>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</si>
  <si>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</si>
  <si>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</si>
  <si>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</si>
  <si>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</si>
  <si>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</si>
  <si>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</si>
  <si>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</si>
  <si>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</si>
  <si>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</si>
  <si>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</si>
  <si>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</si>
  <si>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</si>
  <si>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</si>
  <si>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</si>
  <si>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</si>
  <si>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</si>
  <si>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</si>
  <si>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</si>
  <si>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</si>
  <si>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</si>
  <si>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</si>
  <si>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</si>
  <si>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</si>
  <si>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</si>
  <si>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</si>
  <si>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</si>
  <si>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</si>
  <si>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</si>
  <si>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</si>
  <si>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</si>
  <si>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</si>
  <si>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</si>
  <si>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</si>
  <si>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</si>
  <si>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</si>
  <si>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</si>
  <si>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</si>
  <si>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</si>
  <si>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</si>
  <si>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</si>
  <si>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</si>
  <si>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</si>
  <si>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</si>
  <si>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</si>
  <si>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</si>
  <si>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</si>
  <si>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</si>
  <si>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</si>
  <si>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</si>
  <si>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</si>
  <si>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</si>
  <si>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</si>
  <si>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</si>
  <si>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</si>
  <si>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</si>
  <si>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</si>
  <si>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</si>
  <si>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</si>
  <si>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</si>
  <si>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</si>
  <si>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</si>
  <si>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</si>
  <si>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</si>
  <si>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</si>
  <si>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</si>
  <si>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</si>
  <si>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</si>
  <si>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</si>
  <si>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</si>
  <si>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</si>
  <si>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</si>
  <si>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</si>
  <si>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</si>
  <si>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</si>
  <si>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</si>
  <si>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</si>
  <si>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</si>
  <si>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</si>
  <si>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</si>
  <si>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</si>
  <si>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</si>
  <si>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</si>
  <si>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</si>
  <si>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</si>
  <si>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</si>
  <si>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</si>
  <si>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</si>
  <si>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</si>
  <si>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</si>
  <si>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</si>
  <si>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</si>
  <si>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</si>
  <si>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</si>
  <si>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</si>
  <si>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</si>
  <si>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</si>
  <si>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</si>
  <si>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</si>
  <si>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</si>
  <si>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</si>
  <si>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</si>
  <si>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</si>
  <si>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</si>
  <si>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</si>
  <si>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</si>
  <si>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</si>
  <si>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</si>
  <si>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</si>
  <si>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</si>
  <si>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</si>
  <si>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</si>
  <si>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</si>
  <si>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</si>
  <si>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</si>
  <si>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</si>
  <si>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</si>
  <si>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</si>
  <si>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</si>
  <si>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</si>
  <si>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</si>
  <si>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</si>
  <si>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</si>
  <si>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</si>
  <si>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</si>
  <si>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</si>
  <si>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</si>
  <si>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</si>
  <si>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</si>
  <si>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</si>
  <si>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</si>
  <si>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</si>
  <si>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</si>
  <si>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</si>
  <si>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</si>
  <si>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</si>
  <si>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</si>
  <si>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</si>
  <si>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</si>
  <si>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</si>
  <si>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</si>
  <si>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</si>
  <si>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</si>
  <si>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</si>
  <si>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</si>
  <si>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</si>
  <si>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</si>
  <si>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</si>
  <si>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</si>
  <si>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</si>
  <si>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</si>
  <si>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</si>
  <si>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</si>
  <si>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</si>
  <si>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</si>
  <si>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</si>
  <si>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</si>
  <si>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</si>
  <si>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</si>
  <si>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</si>
  <si>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</si>
  <si>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</si>
  <si>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</si>
  <si>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</si>
  <si>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</si>
  <si>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</si>
  <si>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</si>
  <si>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</si>
  <si>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</si>
  <si>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</si>
  <si>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</si>
  <si>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</si>
  <si>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</si>
  <si>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</si>
  <si>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</si>
  <si>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</si>
  <si>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</si>
  <si>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</si>
  <si>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</si>
  <si>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</si>
  <si>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</si>
  <si>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</si>
  <si>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</si>
  <si>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</si>
  <si>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</si>
  <si>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</si>
  <si>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</si>
  <si>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</si>
  <si>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</si>
  <si>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</si>
  <si>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</si>
  <si>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</si>
  <si>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</si>
  <si>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</si>
  <si>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</si>
  <si>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</si>
  <si>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</si>
  <si>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</si>
  <si>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</si>
  <si>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</si>
  <si>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</si>
  <si>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</si>
  <si>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</si>
  <si>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</si>
  <si>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</si>
  <si>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</si>
  <si>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</si>
  <si>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</si>
  <si>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</si>
  <si>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</si>
  <si>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</si>
  <si>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</si>
  <si>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</si>
  <si>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</si>
  <si>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</si>
  <si>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</si>
  <si>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</si>
  <si>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</si>
  <si>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</si>
  <si>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</si>
  <si>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</si>
  <si>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</si>
  <si>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</si>
  <si>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</si>
  <si>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</si>
  <si>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</si>
  <si>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</si>
  <si>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</si>
  <si>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</si>
  <si>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</si>
  <si>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</si>
  <si>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</si>
  <si>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</si>
  <si>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</si>
  <si>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</si>
  <si>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</si>
  <si>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</si>
  <si>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</si>
  <si>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</si>
  <si>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</si>
  <si>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</si>
  <si>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</si>
  <si>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</si>
  <si>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</si>
  <si>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</si>
  <si>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</si>
  <si>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</si>
  <si>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</si>
  <si>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</si>
  <si>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</si>
  <si>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</si>
  <si>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</si>
  <si>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</si>
  <si>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</si>
  <si>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</si>
  <si>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</si>
  <si>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</si>
  <si>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</si>
  <si>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</si>
  <si>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</si>
  <si>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</si>
  <si>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</si>
  <si>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</si>
  <si>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</si>
  <si>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</si>
  <si>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</si>
  <si>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</si>
  <si>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</si>
  <si>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</si>
  <si>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</si>
  <si>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</si>
  <si>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</si>
  <si>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</si>
  <si>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</si>
  <si>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</si>
  <si>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</si>
  <si>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</si>
  <si>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</si>
  <si>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</si>
  <si>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</si>
  <si>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</si>
  <si>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</si>
  <si>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</si>
  <si>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</si>
  <si>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</si>
  <si>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</si>
  <si>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</si>
  <si>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</si>
  <si>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</si>
  <si>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</si>
  <si>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</si>
  <si>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</si>
  <si>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</si>
  <si>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</si>
  <si>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</si>
  <si>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</si>
  <si>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</si>
  <si>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</si>
  <si>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</si>
  <si>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</si>
  <si>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</si>
  <si>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</si>
  <si>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</si>
  <si>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</si>
  <si>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</si>
  <si>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</si>
  <si>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</si>
  <si>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</si>
  <si>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</si>
  <si>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</si>
  <si>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</si>
  <si>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</si>
  <si>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</si>
  <si>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</si>
  <si>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</si>
  <si>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</si>
  <si>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</si>
  <si>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</si>
  <si>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</si>
  <si>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</si>
  <si>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</si>
  <si>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</si>
  <si>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</si>
  <si>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</si>
  <si>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</si>
  <si>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</si>
  <si>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</si>
  <si>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</si>
  <si>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</si>
  <si>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</si>
  <si>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</si>
  <si>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</si>
  <si>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</si>
  <si>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</si>
  <si>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</si>
  <si>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</si>
  <si>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</si>
  <si>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</si>
  <si>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</si>
  <si>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</si>
  <si>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</si>
  <si>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</si>
  <si>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</si>
  <si>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</si>
  <si>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</si>
  <si>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</si>
  <si>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</si>
  <si>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</si>
  <si>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</si>
  <si>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</si>
  <si>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</si>
  <si>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</si>
  <si>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</si>
  <si>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</si>
  <si>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</si>
  <si>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</si>
  <si>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</si>
  <si>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</si>
  <si>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</si>
  <si>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</si>
  <si>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</si>
  <si>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</si>
  <si>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</si>
  <si>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</si>
  <si>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</si>
  <si>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</si>
  <si>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</si>
  <si>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</si>
  <si>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</si>
  <si>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</si>
  <si>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</si>
  <si>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</si>
  <si>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</si>
  <si>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</si>
  <si>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</si>
  <si>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</si>
  <si>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</si>
  <si>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</si>
  <si>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</si>
  <si>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</si>
  <si>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</si>
  <si>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</si>
  <si>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</si>
  <si>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</si>
  <si>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</si>
  <si>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</si>
  <si>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</si>
  <si>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</si>
  <si>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</si>
  <si>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</si>
  <si>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</si>
  <si>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</si>
  <si>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</si>
  <si>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</si>
  <si>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</si>
  <si>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</si>
  <si>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</si>
  <si>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</si>
  <si>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</si>
  <si>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</si>
  <si>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</si>
  <si>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</si>
  <si>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</si>
  <si>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</si>
  <si>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</si>
  <si>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</si>
  <si>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</si>
  <si>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</si>
  <si>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</si>
  <si>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</si>
  <si>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</si>
  <si>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</si>
  <si>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</si>
  <si>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</si>
  <si>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</si>
  <si>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</si>
  <si>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</si>
  <si>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</si>
  <si>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</si>
  <si>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</si>
  <si>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</si>
  <si>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</si>
  <si>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</si>
  <si>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</si>
  <si>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</si>
  <si>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</si>
  <si>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</si>
  <si>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</si>
  <si>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</si>
  <si>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</si>
  <si>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</si>
  <si>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</si>
  <si>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</si>
  <si>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</si>
  <si>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</si>
  <si>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</si>
  <si>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</si>
  <si>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</si>
  <si>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</si>
  <si>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</si>
  <si>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</si>
  <si>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</si>
  <si>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</si>
  <si>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</si>
  <si>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</si>
  <si>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</si>
  <si>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</si>
  <si>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</si>
  <si>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</si>
  <si>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</si>
  <si>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</si>
  <si>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</si>
  <si>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</si>
  <si>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</si>
  <si>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</si>
  <si>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MIDDLETON SCHOOL DISTRICT</t>
  </si>
  <si>
    <t>Net of deficit appropriaiton FY12 and FY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</si>
</sst>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1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2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36" activePane="bottomRight" state="frozen"/>
      <selection pane="topRight" activeCell="F1" sqref="F1"/>
      <selection pane="bottomLeft" activeCell="A4" sqref="A4"/>
      <selection pane="bottomRight" activeCell="G655" sqref="G655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353</v>
      </c>
      <c r="C2" s="21">
        <v>353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671037.92000000004</v>
      </c>
      <c r="G9" s="18"/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0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0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0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25</v>
      </c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0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6675.8</v>
      </c>
      <c r="G13" s="18"/>
      <c r="H13" s="18"/>
      <c r="I13" s="18"/>
      <c r="J13" s="67">
        <f>SUM(I442)</f>
        <v>73304.639999999999</v>
      </c>
      <c r="K13" s="24" t="s">
        <v>289</v>
      </c>
      <c r="L13" s="24" t="s">
        <v>289</v>
      </c>
      <c r="M13" s="8"/>
      <c r="N13" s="270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0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0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0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0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0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677738.72000000009</v>
      </c>
      <c r="G19" s="41">
        <f>SUM(G9:G18)</f>
        <v>0</v>
      </c>
      <c r="H19" s="41">
        <f>SUM(H9:H18)</f>
        <v>0</v>
      </c>
      <c r="I19" s="41">
        <f>SUM(I9:I18)</f>
        <v>0</v>
      </c>
      <c r="J19" s="41">
        <f>SUM(J9:J18)</f>
        <v>73304.639999999999</v>
      </c>
      <c r="K19" s="45" t="s">
        <v>289</v>
      </c>
      <c r="L19" s="45" t="s">
        <v>289</v>
      </c>
      <c r="M19" s="8"/>
      <c r="N19" s="270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0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0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v>47202.15</v>
      </c>
      <c r="G22" s="18"/>
      <c r="H22" s="18"/>
      <c r="I22" s="18"/>
      <c r="J22" s="67">
        <f>SUM(I448)</f>
        <v>0</v>
      </c>
      <c r="K22" s="24" t="s">
        <v>289</v>
      </c>
      <c r="L22" s="24" t="s">
        <v>289</v>
      </c>
      <c r="M22" s="8"/>
      <c r="N22" s="270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11558.81</v>
      </c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0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20000</v>
      </c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0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0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0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0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0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0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0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0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78760.959999999992</v>
      </c>
      <c r="G32" s="41">
        <f>SUM(G22:G31)</f>
        <v>0</v>
      </c>
      <c r="H32" s="41">
        <f>SUM(H22:H31)</f>
        <v>0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0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0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0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0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>
        <v>19111.29</v>
      </c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0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0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0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0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0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0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0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0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50000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0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>
        <v>5986.01</v>
      </c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0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0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0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>
        <v>35000</v>
      </c>
      <c r="G48" s="18"/>
      <c r="H48" s="18"/>
      <c r="I48" s="18"/>
      <c r="J48" s="13">
        <f>SUM(I459)</f>
        <v>73304.639999999999</v>
      </c>
      <c r="K48" s="24" t="s">
        <v>289</v>
      </c>
      <c r="L48" s="24" t="s">
        <v>289</v>
      </c>
      <c r="M48" s="8"/>
      <c r="N48" s="270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0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488880.46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0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598977.76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73304.639999999999</v>
      </c>
      <c r="K51" s="45" t="s">
        <v>289</v>
      </c>
      <c r="L51" s="45" t="s">
        <v>289</v>
      </c>
      <c r="N51" s="181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677738.72</v>
      </c>
      <c r="G52" s="41">
        <f>G51+G32</f>
        <v>0</v>
      </c>
      <c r="H52" s="41">
        <f>H51+H32</f>
        <v>0</v>
      </c>
      <c r="I52" s="41">
        <f>I51+I32</f>
        <v>0</v>
      </c>
      <c r="J52" s="41">
        <f>J51+J32</f>
        <v>73304.639999999999</v>
      </c>
      <c r="K52" s="45" t="s">
        <v>289</v>
      </c>
      <c r="L52" s="45" t="s">
        <v>289</v>
      </c>
      <c r="M52" s="8"/>
      <c r="N52" s="270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0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0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0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0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1698311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0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>
        <v>118429.37</v>
      </c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0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1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1816740.37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1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0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0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0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0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1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0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0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0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0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0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0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0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0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0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0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0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0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181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0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0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0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0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0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0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0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0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0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0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0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0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0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0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0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>
        <v>8839.82</v>
      </c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0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8839.82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0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0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833.34</v>
      </c>
      <c r="G96" s="18"/>
      <c r="H96" s="18"/>
      <c r="I96" s="18"/>
      <c r="J96" s="18"/>
      <c r="K96" s="24" t="s">
        <v>289</v>
      </c>
      <c r="L96" s="24" t="s">
        <v>289</v>
      </c>
      <c r="M96" s="8"/>
      <c r="N96" s="270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/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0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0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0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0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0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0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>
        <v>5516.92</v>
      </c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0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0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0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0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0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0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0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20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0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6370.26</v>
      </c>
      <c r="G111" s="41">
        <f>SUM(G96:G110)</f>
        <v>0</v>
      </c>
      <c r="H111" s="41">
        <f>SUM(H96:H110)</f>
        <v>0</v>
      </c>
      <c r="I111" s="41">
        <f>SUM(I96:I110)</f>
        <v>0</v>
      </c>
      <c r="J111" s="41">
        <f>SUM(J96:J110)</f>
        <v>0</v>
      </c>
      <c r="K111" s="45" t="s">
        <v>289</v>
      </c>
      <c r="L111" s="45" t="s">
        <v>289</v>
      </c>
      <c r="N111" s="181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1831950.4500000002</v>
      </c>
      <c r="G112" s="41">
        <f>G60+G111</f>
        <v>0</v>
      </c>
      <c r="H112" s="41">
        <f>H60+H79+H94+H111</f>
        <v>0</v>
      </c>
      <c r="I112" s="41">
        <f>I60+I111</f>
        <v>0</v>
      </c>
      <c r="J112" s="41">
        <f>J60+J111</f>
        <v>0</v>
      </c>
      <c r="K112" s="45" t="s">
        <v>289</v>
      </c>
      <c r="L112" s="45" t="s">
        <v>289</v>
      </c>
      <c r="M112" s="8"/>
      <c r="N112" s="270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0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0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0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0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1355142.62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0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393071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0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0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0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1748213.62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0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0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0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0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0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0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0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0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0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0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0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/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0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0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0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0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0</v>
      </c>
      <c r="G136" s="41">
        <f>SUM(G123:G135)</f>
        <v>0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0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0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0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0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1748213.62</v>
      </c>
      <c r="G140" s="41">
        <f>G121+SUM(G136:G137)</f>
        <v>0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0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0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0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0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0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0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0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0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0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0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0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0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0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0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/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0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0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0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0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/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0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0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11816.39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0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0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11816.39</v>
      </c>
      <c r="G162" s="41">
        <f>SUM(G150:G161)</f>
        <v>0</v>
      </c>
      <c r="H162" s="41">
        <f>SUM(H150:H161)</f>
        <v>0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0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0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0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0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0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0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0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11816.39</v>
      </c>
      <c r="G169" s="41">
        <f>G147+G162+SUM(G163:G168)</f>
        <v>0</v>
      </c>
      <c r="H169" s="41">
        <f>H147+H162+SUM(H163:H168)</f>
        <v>0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0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0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0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0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0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0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0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0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0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0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>
        <v>25000</v>
      </c>
      <c r="K179" s="24" t="s">
        <v>289</v>
      </c>
      <c r="L179" s="24" t="s">
        <v>289</v>
      </c>
      <c r="M179" s="8"/>
      <c r="N179" s="270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0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4"/>
      <c r="K181" s="24" t="s">
        <v>289</v>
      </c>
      <c r="L181" s="24" t="s">
        <v>289</v>
      </c>
      <c r="M181" s="8"/>
      <c r="N181" s="270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0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25000</v>
      </c>
      <c r="K183" s="45" t="s">
        <v>289</v>
      </c>
      <c r="L183" s="45" t="s">
        <v>289</v>
      </c>
      <c r="M183" s="8"/>
      <c r="N183" s="270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0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>
        <v>35000</v>
      </c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0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0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181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35000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181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0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0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0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35000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25000</v>
      </c>
      <c r="K192" s="45" t="s">
        <v>289</v>
      </c>
      <c r="L192" s="45" t="s">
        <v>289</v>
      </c>
      <c r="M192" s="8"/>
      <c r="N192" s="270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3626980.4600000004</v>
      </c>
      <c r="G193" s="47">
        <f>G112+G140+G169+G192</f>
        <v>0</v>
      </c>
      <c r="H193" s="47">
        <f>H112+H140+H169+H192</f>
        <v>0</v>
      </c>
      <c r="I193" s="47">
        <f>I112+I140+I169+I192</f>
        <v>0</v>
      </c>
      <c r="J193" s="47">
        <f>J112+J140+J192</f>
        <v>25000</v>
      </c>
      <c r="K193" s="45" t="s">
        <v>289</v>
      </c>
      <c r="L193" s="45" t="s">
        <v>289</v>
      </c>
      <c r="M193" s="8"/>
      <c r="N193" s="270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0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0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0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/>
      <c r="G197" s="18"/>
      <c r="H197" s="18">
        <f>1671360.82+125012.36</f>
        <v>1796373.1800000002</v>
      </c>
      <c r="I197" s="18"/>
      <c r="J197" s="18"/>
      <c r="K197" s="18"/>
      <c r="L197" s="19">
        <f>SUM(F197:K197)</f>
        <v>1796373.1800000002</v>
      </c>
      <c r="M197" s="8"/>
      <c r="N197" s="270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60.15</v>
      </c>
      <c r="G198" s="18">
        <v>4.5999999999999996</v>
      </c>
      <c r="H198" s="18">
        <v>37090.18</v>
      </c>
      <c r="I198" s="18"/>
      <c r="J198" s="18"/>
      <c r="K198" s="18">
        <v>1847.22</v>
      </c>
      <c r="L198" s="19">
        <f>SUM(F198:K198)</f>
        <v>39002.15</v>
      </c>
      <c r="M198" s="8"/>
      <c r="N198" s="270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0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/>
      <c r="G200" s="18"/>
      <c r="H200" s="18"/>
      <c r="I200" s="18"/>
      <c r="J200" s="18"/>
      <c r="K200" s="18"/>
      <c r="L200" s="19">
        <f>SUM(F200:K200)</f>
        <v>0</v>
      </c>
      <c r="M200" s="8"/>
      <c r="N200" s="270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0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/>
      <c r="G202" s="18"/>
      <c r="H202" s="18"/>
      <c r="I202" s="18"/>
      <c r="J202" s="18"/>
      <c r="K202" s="18"/>
      <c r="L202" s="19">
        <f t="shared" ref="L202:L208" si="0">SUM(F202:K202)</f>
        <v>0</v>
      </c>
      <c r="M202" s="8"/>
      <c r="N202" s="270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/>
      <c r="G203" s="18"/>
      <c r="H203" s="18"/>
      <c r="I203" s="18"/>
      <c r="J203" s="18"/>
      <c r="K203" s="18"/>
      <c r="L203" s="19">
        <f t="shared" si="0"/>
        <v>0</v>
      </c>
      <c r="M203" s="8"/>
      <c r="N203" s="270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7034.53</v>
      </c>
      <c r="G204" s="18">
        <v>566.89</v>
      </c>
      <c r="H204" s="18">
        <f>19334.6+90247.24</f>
        <v>109581.84</v>
      </c>
      <c r="I204" s="18">
        <v>871.04</v>
      </c>
      <c r="J204" s="18">
        <v>1946.46</v>
      </c>
      <c r="K204" s="18"/>
      <c r="L204" s="19">
        <f t="shared" si="0"/>
        <v>120000.76</v>
      </c>
      <c r="M204" s="8"/>
      <c r="N204" s="270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/>
      <c r="G205" s="18"/>
      <c r="H205" s="18"/>
      <c r="I205" s="18"/>
      <c r="J205" s="18"/>
      <c r="K205" s="18"/>
      <c r="L205" s="19">
        <f t="shared" si="0"/>
        <v>0</v>
      </c>
      <c r="M205" s="8"/>
      <c r="N205" s="270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>
        <v>32.799999999999997</v>
      </c>
      <c r="I206" s="18">
        <v>105.42</v>
      </c>
      <c r="J206" s="18"/>
      <c r="K206" s="18">
        <v>7.32</v>
      </c>
      <c r="L206" s="19">
        <f t="shared" si="0"/>
        <v>145.54</v>
      </c>
      <c r="M206" s="8"/>
      <c r="N206" s="270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942.64</v>
      </c>
      <c r="G207" s="18">
        <v>167.16</v>
      </c>
      <c r="H207" s="18"/>
      <c r="I207" s="18">
        <v>283.12</v>
      </c>
      <c r="J207" s="18"/>
      <c r="K207" s="18"/>
      <c r="L207" s="19">
        <f t="shared" si="0"/>
        <v>1392.92</v>
      </c>
      <c r="M207" s="8"/>
      <c r="N207" s="270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>
        <f>33714.54+10733.23</f>
        <v>44447.770000000004</v>
      </c>
      <c r="G208" s="18">
        <f>6627.82+1190.79</f>
        <v>7818.61</v>
      </c>
      <c r="H208" s="18">
        <f>45288.53</f>
        <v>45288.53</v>
      </c>
      <c r="I208" s="18">
        <v>20071.330000000002</v>
      </c>
      <c r="J208" s="18">
        <v>58684.98</v>
      </c>
      <c r="K208" s="18">
        <v>428.13</v>
      </c>
      <c r="L208" s="19">
        <f t="shared" si="0"/>
        <v>176739.35</v>
      </c>
      <c r="M208" s="8"/>
      <c r="N208" s="270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0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0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52485.090000000004</v>
      </c>
      <c r="G211" s="41">
        <f t="shared" si="1"/>
        <v>8557.26</v>
      </c>
      <c r="H211" s="41">
        <f t="shared" si="1"/>
        <v>1988366.5300000003</v>
      </c>
      <c r="I211" s="41">
        <f t="shared" si="1"/>
        <v>21330.910000000003</v>
      </c>
      <c r="J211" s="41">
        <f t="shared" si="1"/>
        <v>60631.44</v>
      </c>
      <c r="K211" s="41">
        <f t="shared" si="1"/>
        <v>2282.67</v>
      </c>
      <c r="L211" s="41">
        <f t="shared" si="1"/>
        <v>2133653.9</v>
      </c>
      <c r="M211" s="8"/>
      <c r="N211" s="270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0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0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0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0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0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0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0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0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0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0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0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0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0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0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0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0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0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0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0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0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0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986658.48</v>
      </c>
      <c r="I233" s="18"/>
      <c r="J233" s="18"/>
      <c r="K233" s="18"/>
      <c r="L233" s="19">
        <f>SUM(F233:K233)</f>
        <v>986658.48</v>
      </c>
      <c r="M233" s="8"/>
      <c r="N233" s="270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29.85</v>
      </c>
      <c r="G234" s="18">
        <v>2.29</v>
      </c>
      <c r="H234" s="18">
        <v>18409.12</v>
      </c>
      <c r="I234" s="18"/>
      <c r="J234" s="18"/>
      <c r="K234" s="18">
        <v>916.83</v>
      </c>
      <c r="L234" s="19">
        <f>SUM(F234:K234)</f>
        <v>19358.09</v>
      </c>
      <c r="M234" s="8"/>
      <c r="N234" s="270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0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0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0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0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0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3491.47</v>
      </c>
      <c r="G240" s="18">
        <v>281.36</v>
      </c>
      <c r="H240" s="18">
        <f>9596.42+44792.77</f>
        <v>54389.189999999995</v>
      </c>
      <c r="I240" s="18">
        <v>432.34</v>
      </c>
      <c r="J240" s="18"/>
      <c r="K240" s="18">
        <v>966.1</v>
      </c>
      <c r="L240" s="19">
        <f t="shared" si="4"/>
        <v>59560.459999999992</v>
      </c>
      <c r="M240" s="8"/>
      <c r="N240" s="270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0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>
        <v>16.28</v>
      </c>
      <c r="I242" s="18">
        <v>52.33</v>
      </c>
      <c r="J242" s="18"/>
      <c r="K242" s="18">
        <v>3.62</v>
      </c>
      <c r="L242" s="19">
        <f t="shared" si="4"/>
        <v>72.23</v>
      </c>
      <c r="M242" s="8"/>
      <c r="N242" s="270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>
        <v>467.86</v>
      </c>
      <c r="G243" s="18">
        <v>82.96</v>
      </c>
      <c r="H243" s="18"/>
      <c r="I243" s="18">
        <v>140.53</v>
      </c>
      <c r="J243" s="18"/>
      <c r="K243" s="18"/>
      <c r="L243" s="19">
        <f t="shared" si="4"/>
        <v>691.35</v>
      </c>
      <c r="M243" s="8"/>
      <c r="N243" s="270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>
        <f>16733.67+5327.27</f>
        <v>22060.94</v>
      </c>
      <c r="G244" s="18">
        <f>3289.61+591.03</f>
        <v>3880.6400000000003</v>
      </c>
      <c r="H244" s="18">
        <v>22478.23</v>
      </c>
      <c r="I244" s="18">
        <v>9962.08</v>
      </c>
      <c r="J244" s="18">
        <v>29127.35</v>
      </c>
      <c r="K244" s="18">
        <v>212.51</v>
      </c>
      <c r="L244" s="19">
        <f t="shared" si="4"/>
        <v>87721.749999999985</v>
      </c>
      <c r="M244" s="8"/>
      <c r="N244" s="270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0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0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26050.12</v>
      </c>
      <c r="G247" s="41">
        <f t="shared" si="5"/>
        <v>4247.25</v>
      </c>
      <c r="H247" s="41">
        <f t="shared" si="5"/>
        <v>1081951.3</v>
      </c>
      <c r="I247" s="41">
        <f t="shared" si="5"/>
        <v>10587.28</v>
      </c>
      <c r="J247" s="41">
        <f t="shared" si="5"/>
        <v>29127.35</v>
      </c>
      <c r="K247" s="41">
        <f t="shared" si="5"/>
        <v>2099.06</v>
      </c>
      <c r="L247" s="41">
        <f t="shared" si="5"/>
        <v>1154062.3600000001</v>
      </c>
      <c r="M247" s="8"/>
      <c r="N247" s="270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0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0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0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0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0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0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0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0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0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78535.210000000006</v>
      </c>
      <c r="G257" s="41">
        <f t="shared" si="8"/>
        <v>12804.51</v>
      </c>
      <c r="H257" s="41">
        <f t="shared" si="8"/>
        <v>3070317.83</v>
      </c>
      <c r="I257" s="41">
        <f t="shared" si="8"/>
        <v>31918.190000000002</v>
      </c>
      <c r="J257" s="41">
        <f t="shared" si="8"/>
        <v>89758.790000000008</v>
      </c>
      <c r="K257" s="41">
        <f t="shared" si="8"/>
        <v>4381.7299999999996</v>
      </c>
      <c r="L257" s="41">
        <f t="shared" si="8"/>
        <v>3287716.26</v>
      </c>
      <c r="M257" s="8"/>
      <c r="N257" s="270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0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0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0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181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181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181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181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181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25000</v>
      </c>
      <c r="L266" s="19">
        <f t="shared" si="9"/>
        <v>25000</v>
      </c>
      <c r="N266" s="181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181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181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181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25000</v>
      </c>
      <c r="L270" s="41">
        <f t="shared" si="9"/>
        <v>25000</v>
      </c>
      <c r="N270" s="181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78535.210000000006</v>
      </c>
      <c r="G271" s="42">
        <f t="shared" si="11"/>
        <v>12804.51</v>
      </c>
      <c r="H271" s="42">
        <f t="shared" si="11"/>
        <v>3070317.83</v>
      </c>
      <c r="I271" s="42">
        <f t="shared" si="11"/>
        <v>31918.190000000002</v>
      </c>
      <c r="J271" s="42">
        <f t="shared" si="11"/>
        <v>89758.790000000008</v>
      </c>
      <c r="K271" s="42">
        <f t="shared" si="11"/>
        <v>29381.73</v>
      </c>
      <c r="L271" s="42">
        <f t="shared" si="11"/>
        <v>3312716.26</v>
      </c>
      <c r="M271" s="8"/>
      <c r="N271" s="270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0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0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0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0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/>
      <c r="G276" s="18"/>
      <c r="H276" s="18"/>
      <c r="I276" s="18"/>
      <c r="J276" s="18"/>
      <c r="K276" s="18"/>
      <c r="L276" s="19">
        <f>SUM(F276:K276)</f>
        <v>0</v>
      </c>
      <c r="M276" s="8"/>
      <c r="N276" s="270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0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0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0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0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0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  <c r="N282" s="270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0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0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0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0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0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0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0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0</v>
      </c>
      <c r="G290" s="42">
        <f t="shared" si="13"/>
        <v>0</v>
      </c>
      <c r="H290" s="42">
        <f t="shared" si="13"/>
        <v>0</v>
      </c>
      <c r="I290" s="42">
        <f t="shared" si="13"/>
        <v>0</v>
      </c>
      <c r="J290" s="42">
        <f t="shared" si="13"/>
        <v>0</v>
      </c>
      <c r="K290" s="42">
        <f t="shared" si="13"/>
        <v>0</v>
      </c>
      <c r="L290" s="41">
        <f t="shared" si="13"/>
        <v>0</v>
      </c>
      <c r="M290" s="8"/>
      <c r="N290" s="270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0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0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0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0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0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0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0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0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0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0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0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0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0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0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0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0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0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0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181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0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0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0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0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0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0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0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0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0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0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0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0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0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0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0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0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0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0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0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0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0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0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0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0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0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0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0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0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0</v>
      </c>
      <c r="G338" s="41">
        <f t="shared" si="20"/>
        <v>0</v>
      </c>
      <c r="H338" s="41">
        <f t="shared" si="20"/>
        <v>0</v>
      </c>
      <c r="I338" s="41">
        <f t="shared" si="20"/>
        <v>0</v>
      </c>
      <c r="J338" s="41">
        <f t="shared" si="20"/>
        <v>0</v>
      </c>
      <c r="K338" s="41">
        <f t="shared" si="20"/>
        <v>0</v>
      </c>
      <c r="L338" s="41">
        <f t="shared" si="20"/>
        <v>0</v>
      </c>
      <c r="M338" s="8"/>
      <c r="N338" s="270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0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0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0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0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17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0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0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0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0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0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0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0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0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0</v>
      </c>
      <c r="G352" s="41">
        <f>G338</f>
        <v>0</v>
      </c>
      <c r="H352" s="41">
        <f>H338</f>
        <v>0</v>
      </c>
      <c r="I352" s="41">
        <f>I338</f>
        <v>0</v>
      </c>
      <c r="J352" s="41">
        <f>J338</f>
        <v>0</v>
      </c>
      <c r="K352" s="47">
        <f>K338+K351</f>
        <v>0</v>
      </c>
      <c r="L352" s="41">
        <f>L338+L351</f>
        <v>0</v>
      </c>
      <c r="M352" s="52"/>
      <c r="N352" s="217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0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0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0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0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0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/>
      <c r="G358" s="18"/>
      <c r="H358" s="18"/>
      <c r="I358" s="18"/>
      <c r="J358" s="18"/>
      <c r="K358" s="18"/>
      <c r="L358" s="13">
        <f>SUM(F358:K358)</f>
        <v>0</v>
      </c>
      <c r="N358" s="181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0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0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0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0</v>
      </c>
      <c r="I362" s="47">
        <f t="shared" si="22"/>
        <v>0</v>
      </c>
      <c r="J362" s="47">
        <f t="shared" si="22"/>
        <v>0</v>
      </c>
      <c r="K362" s="47">
        <f t="shared" si="22"/>
        <v>0</v>
      </c>
      <c r="L362" s="47">
        <f t="shared" si="22"/>
        <v>0</v>
      </c>
      <c r="M362" s="8"/>
      <c r="N362" s="270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0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0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0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0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/>
      <c r="G367" s="18"/>
      <c r="H367" s="18"/>
      <c r="I367" s="56">
        <f>SUM(F367:H367)</f>
        <v>0</v>
      </c>
      <c r="J367" s="24" t="s">
        <v>289</v>
      </c>
      <c r="K367" s="24" t="s">
        <v>289</v>
      </c>
      <c r="L367" s="24" t="s">
        <v>289</v>
      </c>
      <c r="M367" s="8"/>
      <c r="N367" s="270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/>
      <c r="G368" s="63"/>
      <c r="H368" s="63"/>
      <c r="I368" s="56">
        <f>SUM(F368:H368)</f>
        <v>0</v>
      </c>
      <c r="J368" s="24" t="s">
        <v>289</v>
      </c>
      <c r="K368" s="24" t="s">
        <v>289</v>
      </c>
      <c r="L368" s="24" t="s">
        <v>289</v>
      </c>
      <c r="M368" s="8"/>
      <c r="N368" s="270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0</v>
      </c>
      <c r="G369" s="47">
        <f>SUM(G367:G368)</f>
        <v>0</v>
      </c>
      <c r="H369" s="47">
        <f>SUM(H367:H368)</f>
        <v>0</v>
      </c>
      <c r="I369" s="47">
        <f>SUM(I367:I368)</f>
        <v>0</v>
      </c>
      <c r="J369" s="24" t="s">
        <v>289</v>
      </c>
      <c r="K369" s="24" t="s">
        <v>289</v>
      </c>
      <c r="L369" s="24" t="s">
        <v>289</v>
      </c>
      <c r="M369" s="8"/>
      <c r="N369" s="270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0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0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0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0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0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0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0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0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0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0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0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0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0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0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0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0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0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0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0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0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0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0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0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0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0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0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0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>
        <v>25000</v>
      </c>
      <c r="H397" s="18"/>
      <c r="I397" s="18"/>
      <c r="J397" s="24" t="s">
        <v>289</v>
      </c>
      <c r="K397" s="24" t="s">
        <v>289</v>
      </c>
      <c r="L397" s="56">
        <f t="shared" si="26"/>
        <v>25000</v>
      </c>
      <c r="M397" s="8"/>
      <c r="N397" s="270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0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0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0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25000</v>
      </c>
      <c r="H401" s="47">
        <f>SUM(H395:H400)</f>
        <v>0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25000</v>
      </c>
      <c r="M401" s="8"/>
      <c r="N401" s="270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0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0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0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0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0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0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25000</v>
      </c>
      <c r="H408" s="47">
        <f>H393+H401+H407</f>
        <v>0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25000</v>
      </c>
      <c r="M408" s="8"/>
      <c r="N408" s="270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0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0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0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0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0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17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>
        <v>34867.910000000003</v>
      </c>
      <c r="K416" s="18"/>
      <c r="L416" s="56">
        <f t="shared" si="27"/>
        <v>34867.910000000003</v>
      </c>
      <c r="M416" s="8"/>
      <c r="N416" s="270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0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0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34867.910000000003</v>
      </c>
      <c r="K419" s="139">
        <f t="shared" si="28"/>
        <v>0</v>
      </c>
      <c r="L419" s="47">
        <f t="shared" si="28"/>
        <v>34867.910000000003</v>
      </c>
      <c r="M419" s="8"/>
      <c r="N419" s="270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0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0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0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0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0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0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0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0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181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0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0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34867.910000000003</v>
      </c>
      <c r="K434" s="47">
        <f t="shared" si="32"/>
        <v>0</v>
      </c>
      <c r="L434" s="47">
        <f t="shared" si="32"/>
        <v>34867.910000000003</v>
      </c>
      <c r="M434" s="8"/>
      <c r="N434" s="270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0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0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0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0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0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0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0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>
        <v>73304.639999999999</v>
      </c>
      <c r="H442" s="18"/>
      <c r="I442" s="56">
        <f t="shared" si="33"/>
        <v>73304.639999999999</v>
      </c>
      <c r="J442" s="24" t="s">
        <v>289</v>
      </c>
      <c r="K442" s="24" t="s">
        <v>289</v>
      </c>
      <c r="L442" s="24" t="s">
        <v>289</v>
      </c>
      <c r="M442" s="8"/>
      <c r="N442" s="270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0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0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0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73304.639999999999</v>
      </c>
      <c r="H446" s="13">
        <f>SUM(H439:H445)</f>
        <v>0</v>
      </c>
      <c r="I446" s="13">
        <f>SUM(I439:I445)</f>
        <v>73304.639999999999</v>
      </c>
      <c r="J446" s="24" t="s">
        <v>289</v>
      </c>
      <c r="K446" s="24" t="s">
        <v>289</v>
      </c>
      <c r="L446" s="24" t="s">
        <v>289</v>
      </c>
      <c r="M446" s="8"/>
      <c r="N446" s="270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0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0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0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0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0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0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0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0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0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0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17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>
        <v>73304.639999999999</v>
      </c>
      <c r="H459" s="18"/>
      <c r="I459" s="56">
        <f t="shared" si="34"/>
        <v>73304.639999999999</v>
      </c>
      <c r="J459" s="24" t="s">
        <v>289</v>
      </c>
      <c r="K459" s="24" t="s">
        <v>289</v>
      </c>
      <c r="L459" s="24" t="s">
        <v>289</v>
      </c>
      <c r="M459" s="52"/>
      <c r="N459" s="217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73304.639999999999</v>
      </c>
      <c r="H460" s="83">
        <f>SUM(H454:H459)</f>
        <v>0</v>
      </c>
      <c r="I460" s="83">
        <f>SUM(I454:I459)</f>
        <v>73304.639999999999</v>
      </c>
      <c r="J460" s="24" t="s">
        <v>289</v>
      </c>
      <c r="K460" s="24" t="s">
        <v>289</v>
      </c>
      <c r="L460" s="24" t="s">
        <v>289</v>
      </c>
      <c r="N460" s="217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73304.639999999999</v>
      </c>
      <c r="H461" s="42">
        <f>H452+H460</f>
        <v>0</v>
      </c>
      <c r="I461" s="42">
        <f>I452+I460</f>
        <v>73304.639999999999</v>
      </c>
      <c r="J461" s="24" t="s">
        <v>289</v>
      </c>
      <c r="K461" s="24" t="s">
        <v>289</v>
      </c>
      <c r="L461" s="24" t="s">
        <v>289</v>
      </c>
      <c r="N461" s="217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17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17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17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>
        <v>337029.93</v>
      </c>
      <c r="G465" s="18"/>
      <c r="H465" s="18"/>
      <c r="I465" s="18"/>
      <c r="J465" s="18">
        <v>83172.55</v>
      </c>
      <c r="K465" s="24" t="s">
        <v>289</v>
      </c>
      <c r="L465" s="24" t="s">
        <v>289</v>
      </c>
      <c r="N465" s="217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17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17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f>3574664.09+118429.37-66113</f>
        <v>3626980.46</v>
      </c>
      <c r="G468" s="18"/>
      <c r="H468" s="18"/>
      <c r="I468" s="18"/>
      <c r="J468" s="18">
        <v>25000</v>
      </c>
      <c r="K468" s="24" t="s">
        <v>289</v>
      </c>
      <c r="L468" s="24" t="s">
        <v>289</v>
      </c>
      <c r="N468" s="217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17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3626980.46</v>
      </c>
      <c r="G470" s="53">
        <f>SUM(G468:G469)</f>
        <v>0</v>
      </c>
      <c r="H470" s="53">
        <f>SUM(H468:H469)</f>
        <v>0</v>
      </c>
      <c r="I470" s="53">
        <f>SUM(I468:I469)</f>
        <v>0</v>
      </c>
      <c r="J470" s="53">
        <f>SUM(J468:J469)</f>
        <v>25000</v>
      </c>
      <c r="K470" s="24" t="s">
        <v>289</v>
      </c>
      <c r="L470" s="24" t="s">
        <v>289</v>
      </c>
      <c r="N470" s="217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17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f>3287716.26+25000</f>
        <v>3312716.26</v>
      </c>
      <c r="G472" s="18"/>
      <c r="H472" s="18"/>
      <c r="I472" s="18"/>
      <c r="J472" s="18">
        <v>34867.910000000003</v>
      </c>
      <c r="K472" s="24" t="s">
        <v>289</v>
      </c>
      <c r="L472" s="24" t="s">
        <v>289</v>
      </c>
      <c r="N472" s="217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>
        <v>52316.37</v>
      </c>
      <c r="G473" s="18"/>
      <c r="H473" s="18"/>
      <c r="I473" s="18"/>
      <c r="J473" s="18"/>
      <c r="K473" s="24" t="s">
        <v>289</v>
      </c>
      <c r="L473" s="24" t="s">
        <v>289</v>
      </c>
      <c r="N473" s="217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3365032.63</v>
      </c>
      <c r="G474" s="53">
        <f>SUM(G472:G473)</f>
        <v>0</v>
      </c>
      <c r="H474" s="53">
        <f>SUM(H472:H473)</f>
        <v>0</v>
      </c>
      <c r="I474" s="53">
        <f>SUM(I472:I473)</f>
        <v>0</v>
      </c>
      <c r="J474" s="53">
        <f>SUM(J472:J473)</f>
        <v>34867.910000000003</v>
      </c>
      <c r="K474" s="24" t="s">
        <v>289</v>
      </c>
      <c r="L474" s="24" t="s">
        <v>289</v>
      </c>
      <c r="N474" s="217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17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598977.76000000024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73304.639999999999</v>
      </c>
      <c r="K476" s="24" t="s">
        <v>289</v>
      </c>
      <c r="L476" s="24" t="s">
        <v>289</v>
      </c>
      <c r="N476" s="217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17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17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17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17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17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17"/>
    </row>
    <row r="483" spans="1:14" s="52" customFormat="1" ht="12" customHeight="1" x14ac:dyDescent="0.2">
      <c r="A483" s="174" t="s">
        <v>912</v>
      </c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17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17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17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17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17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17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17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17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17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17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17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17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17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17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17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17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17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17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17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17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17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17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17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17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17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17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17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17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17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17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17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17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17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17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17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17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17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17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60.15</v>
      </c>
      <c r="G521" s="18">
        <v>4.5999999999999996</v>
      </c>
      <c r="H521" s="18">
        <v>37090.18</v>
      </c>
      <c r="I521" s="18"/>
      <c r="J521" s="18"/>
      <c r="K521" s="18">
        <v>1847.22</v>
      </c>
      <c r="L521" s="88">
        <f>SUM(F521:K521)</f>
        <v>39002.15</v>
      </c>
      <c r="N521" s="217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17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29.85</v>
      </c>
      <c r="G523" s="18">
        <v>2.29</v>
      </c>
      <c r="H523" s="18">
        <v>18409.12</v>
      </c>
      <c r="I523" s="18"/>
      <c r="J523" s="18"/>
      <c r="K523" s="18">
        <v>916.83</v>
      </c>
      <c r="L523" s="88">
        <f>SUM(F523:K523)</f>
        <v>19358.09</v>
      </c>
      <c r="N523" s="217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90</v>
      </c>
      <c r="G524" s="108">
        <f t="shared" ref="G524:L524" si="36">SUM(G521:G523)</f>
        <v>6.89</v>
      </c>
      <c r="H524" s="108">
        <f t="shared" si="36"/>
        <v>55499.3</v>
      </c>
      <c r="I524" s="108">
        <f t="shared" si="36"/>
        <v>0</v>
      </c>
      <c r="J524" s="108">
        <f t="shared" si="36"/>
        <v>0</v>
      </c>
      <c r="K524" s="108">
        <f t="shared" si="36"/>
        <v>2764.05</v>
      </c>
      <c r="L524" s="89">
        <f t="shared" si="36"/>
        <v>58360.240000000005</v>
      </c>
      <c r="N524" s="217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17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  <c r="N526" s="270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0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0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0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0</v>
      </c>
      <c r="M529" s="8"/>
      <c r="N529" s="270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0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/>
      <c r="I531" s="18"/>
      <c r="J531" s="18"/>
      <c r="K531" s="18"/>
      <c r="L531" s="88">
        <f>SUM(F531:K531)</f>
        <v>0</v>
      </c>
      <c r="M531" s="8"/>
      <c r="N531" s="270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0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0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0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0</v>
      </c>
      <c r="M534" s="8"/>
      <c r="N534" s="270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0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0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0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0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0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0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>
        <v>10733.23</v>
      </c>
      <c r="G541" s="18">
        <v>1190.79</v>
      </c>
      <c r="H541" s="18"/>
      <c r="I541" s="18"/>
      <c r="J541" s="18"/>
      <c r="K541" s="18"/>
      <c r="L541" s="88">
        <f>SUM(F541:K541)</f>
        <v>11924.02</v>
      </c>
      <c r="M541" s="8"/>
      <c r="N541" s="270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0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>
        <v>5327.27</v>
      </c>
      <c r="G543" s="18">
        <v>591.03</v>
      </c>
      <c r="H543" s="18"/>
      <c r="I543" s="18"/>
      <c r="J543" s="18"/>
      <c r="K543" s="18"/>
      <c r="L543" s="88">
        <f>SUM(F543:K543)</f>
        <v>5918.3</v>
      </c>
      <c r="M543" s="8"/>
      <c r="N543" s="270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16060.5</v>
      </c>
      <c r="G544" s="193">
        <f t="shared" ref="G544:L544" si="40">SUM(G541:G543)</f>
        <v>1781.82</v>
      </c>
      <c r="H544" s="193">
        <f t="shared" si="40"/>
        <v>0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17842.32</v>
      </c>
      <c r="M544" s="8"/>
      <c r="N544" s="270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16150.5</v>
      </c>
      <c r="G545" s="89">
        <f t="shared" ref="G545:L545" si="41">G524+G529+G534+G539+G544</f>
        <v>1788.71</v>
      </c>
      <c r="H545" s="89">
        <f t="shared" si="41"/>
        <v>55499.3</v>
      </c>
      <c r="I545" s="89">
        <f t="shared" si="41"/>
        <v>0</v>
      </c>
      <c r="J545" s="89">
        <f t="shared" si="41"/>
        <v>0</v>
      </c>
      <c r="K545" s="89">
        <f t="shared" si="41"/>
        <v>2764.05</v>
      </c>
      <c r="L545" s="89">
        <f t="shared" si="41"/>
        <v>76202.559999999998</v>
      </c>
      <c r="M545" s="8"/>
      <c r="N545" s="270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0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0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0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39002.15</v>
      </c>
      <c r="G549" s="87">
        <f>L526</f>
        <v>0</v>
      </c>
      <c r="H549" s="87">
        <f>L531</f>
        <v>0</v>
      </c>
      <c r="I549" s="87">
        <f>L536</f>
        <v>0</v>
      </c>
      <c r="J549" s="87">
        <f>L541</f>
        <v>11924.02</v>
      </c>
      <c r="K549" s="87">
        <f>SUM(F549:J549)</f>
        <v>50926.17</v>
      </c>
      <c r="L549" s="24" t="s">
        <v>289</v>
      </c>
      <c r="M549" s="8"/>
      <c r="N549" s="270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0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19358.09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5918.3</v>
      </c>
      <c r="K551" s="87">
        <f>SUM(F551:J551)</f>
        <v>25276.39</v>
      </c>
      <c r="L551" s="24" t="s">
        <v>289</v>
      </c>
      <c r="M551" s="8"/>
      <c r="N551" s="270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58360.240000000005</v>
      </c>
      <c r="G552" s="89">
        <f t="shared" si="42"/>
        <v>0</v>
      </c>
      <c r="H552" s="89">
        <f t="shared" si="42"/>
        <v>0</v>
      </c>
      <c r="I552" s="89">
        <f t="shared" si="42"/>
        <v>0</v>
      </c>
      <c r="J552" s="89">
        <f t="shared" si="42"/>
        <v>17842.32</v>
      </c>
      <c r="K552" s="89">
        <f t="shared" si="42"/>
        <v>76202.559999999998</v>
      </c>
      <c r="L552" s="24"/>
      <c r="M552" s="8"/>
      <c r="N552" s="270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0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0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0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0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0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0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0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0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0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0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0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0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0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0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0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0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0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0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0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0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0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0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>
        <f>1671360.82+125012.36</f>
        <v>1796373.1800000002</v>
      </c>
      <c r="G575" s="18"/>
      <c r="H575" s="18">
        <v>986658.48</v>
      </c>
      <c r="I575" s="87">
        <f>SUM(F575:H575)</f>
        <v>2783031.66</v>
      </c>
      <c r="J575" s="24" t="s">
        <v>289</v>
      </c>
      <c r="K575" s="24" t="s">
        <v>289</v>
      </c>
      <c r="L575" s="24" t="s">
        <v>289</v>
      </c>
      <c r="M575" s="8"/>
      <c r="N575" s="270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0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0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0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0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0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0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36449.629999999997</v>
      </c>
      <c r="G582" s="18"/>
      <c r="H582" s="18">
        <v>18091.189999999999</v>
      </c>
      <c r="I582" s="87">
        <f t="shared" si="47"/>
        <v>54540.819999999992</v>
      </c>
      <c r="J582" s="24" t="s">
        <v>289</v>
      </c>
      <c r="K582" s="24" t="s">
        <v>289</v>
      </c>
      <c r="L582" s="24" t="s">
        <v>289</v>
      </c>
      <c r="M582" s="8"/>
      <c r="N582" s="270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0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0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0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0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0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0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0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0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164815.32999999999</v>
      </c>
      <c r="I591" s="18"/>
      <c r="J591" s="18">
        <v>81803.45</v>
      </c>
      <c r="K591" s="104">
        <f t="shared" ref="K591:K597" si="48">SUM(H591:J591)</f>
        <v>246618.77999999997</v>
      </c>
      <c r="L591" s="24" t="s">
        <v>289</v>
      </c>
      <c r="M591" s="8"/>
      <c r="N591" s="270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11924.02</v>
      </c>
      <c r="I592" s="18"/>
      <c r="J592" s="18">
        <v>5918.3</v>
      </c>
      <c r="K592" s="104">
        <f t="shared" si="48"/>
        <v>17842.32</v>
      </c>
      <c r="L592" s="24" t="s">
        <v>289</v>
      </c>
      <c r="M592" s="8"/>
      <c r="N592" s="270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0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0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  <c r="N595" s="270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0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0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176739.34999999998</v>
      </c>
      <c r="I598" s="108">
        <f>SUM(I591:I597)</f>
        <v>0</v>
      </c>
      <c r="J598" s="108">
        <f>SUM(J591:J597)</f>
        <v>87721.75</v>
      </c>
      <c r="K598" s="108">
        <f>SUM(K591:K597)</f>
        <v>264461.09999999998</v>
      </c>
      <c r="L598" s="24" t="s">
        <v>289</v>
      </c>
      <c r="M598" s="8"/>
      <c r="N598" s="270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0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0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0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0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0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/>
      <c r="I604" s="18"/>
      <c r="J604" s="18">
        <v>89758.79</v>
      </c>
      <c r="K604" s="104">
        <f>SUM(H604:J604)</f>
        <v>89758.79</v>
      </c>
      <c r="L604" s="24" t="s">
        <v>289</v>
      </c>
      <c r="M604" s="8"/>
      <c r="N604" s="270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0</v>
      </c>
      <c r="I605" s="108">
        <f>SUM(I602:I604)</f>
        <v>0</v>
      </c>
      <c r="J605" s="108">
        <f>SUM(J602:J604)</f>
        <v>89758.79</v>
      </c>
      <c r="K605" s="108">
        <f>SUM(K602:K604)</f>
        <v>89758.79</v>
      </c>
      <c r="L605" s="24" t="s">
        <v>289</v>
      </c>
      <c r="M605" s="8"/>
      <c r="N605" s="270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0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0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0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0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0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0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0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0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0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677738.72000000009</v>
      </c>
      <c r="H617" s="109">
        <f>SUM(F52)</f>
        <v>677738.72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0</v>
      </c>
      <c r="H618" s="109">
        <f>SUM(G52)</f>
        <v>0</v>
      </c>
      <c r="I618" s="121" t="s">
        <v>901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0</v>
      </c>
      <c r="H619" s="109">
        <f>SUM(H52)</f>
        <v>0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73304.639999999999</v>
      </c>
      <c r="H621" s="109">
        <f>SUM(J52)</f>
        <v>73304.639999999999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598977.76</v>
      </c>
      <c r="H622" s="109">
        <f>F476</f>
        <v>598977.76000000024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73304.639999999999</v>
      </c>
      <c r="H626" s="109">
        <f>J476</f>
        <v>73304.639999999999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3626980.4600000004</v>
      </c>
      <c r="H627" s="104">
        <f>SUM(F468)</f>
        <v>3626980.46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0</v>
      </c>
      <c r="H628" s="104">
        <f>SUM(G468)</f>
        <v>0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0</v>
      </c>
      <c r="H629" s="104">
        <f>SUM(H468)</f>
        <v>0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25000</v>
      </c>
      <c r="H631" s="104">
        <f>SUM(J468)</f>
        <v>25000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3312716.26</v>
      </c>
      <c r="H632" s="104">
        <f>SUM(F472)</f>
        <v>3312716.26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0</v>
      </c>
      <c r="H633" s="104">
        <f>SUM(H472)</f>
        <v>0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0</v>
      </c>
      <c r="H634" s="104">
        <f>I369</f>
        <v>0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0</v>
      </c>
      <c r="H635" s="104">
        <f>SUM(G472)</f>
        <v>0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25000</v>
      </c>
      <c r="H637" s="164">
        <f>SUM(J468)</f>
        <v>25000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34867.910000000003</v>
      </c>
      <c r="H638" s="164">
        <f>SUM(J472)</f>
        <v>34867.910000000003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73304.639999999999</v>
      </c>
      <c r="H640" s="104">
        <f>SUM(G461)</f>
        <v>73304.639999999999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73304.639999999999</v>
      </c>
      <c r="H642" s="104">
        <f>SUM(I461)</f>
        <v>73304.639999999999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0</v>
      </c>
      <c r="H644" s="104">
        <f>H408</f>
        <v>0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25000</v>
      </c>
      <c r="H645" s="104">
        <f>G408</f>
        <v>25000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25000</v>
      </c>
      <c r="H646" s="104">
        <f>L408</f>
        <v>25000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264461.09999999998</v>
      </c>
      <c r="H647" s="104">
        <f>L208+L226+L244</f>
        <v>264461.09999999998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89758.79</v>
      </c>
      <c r="H648" s="104">
        <f>(J257+J338)-(J255+J336)</f>
        <v>89758.790000000008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176739.35</v>
      </c>
      <c r="H649" s="104">
        <f>H598</f>
        <v>176739.34999999998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87721.749999999985</v>
      </c>
      <c r="H651" s="104">
        <f>J598</f>
        <v>87721.75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25000</v>
      </c>
      <c r="H655" s="104">
        <f>K266+K347</f>
        <v>25000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2133653.9</v>
      </c>
      <c r="G660" s="19">
        <f>(L229+L309+L359)</f>
        <v>0</v>
      </c>
      <c r="H660" s="19">
        <f>(L247+L328+L360)</f>
        <v>1154062.3600000001</v>
      </c>
      <c r="I660" s="19">
        <f>SUM(F660:H660)</f>
        <v>3287716.26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0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0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118054.37</v>
      </c>
      <c r="G662" s="19">
        <f>(L226+L306)-(J226+J306)</f>
        <v>0</v>
      </c>
      <c r="H662" s="19">
        <f>(L244+L325)-(J244+J325)</f>
        <v>58594.399999999987</v>
      </c>
      <c r="I662" s="19">
        <f>SUM(F662:H662)</f>
        <v>176648.77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1832822.81</v>
      </c>
      <c r="G663" s="199">
        <f>SUM(G575:G587)+SUM(I602:I604)+L612</f>
        <v>0</v>
      </c>
      <c r="H663" s="199">
        <f>SUM(H575:H587)+SUM(J602:J604)+L613</f>
        <v>1094508.46</v>
      </c>
      <c r="I663" s="19">
        <f>SUM(F663:H663)</f>
        <v>2927331.27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182776.71999999974</v>
      </c>
      <c r="G664" s="19">
        <f>G660-SUM(G661:G663)</f>
        <v>0</v>
      </c>
      <c r="H664" s="19">
        <f>H660-SUM(H661:H663)</f>
        <v>959.50000000023283</v>
      </c>
      <c r="I664" s="19">
        <f>I660-SUM(I661:I663)</f>
        <v>183736.21999999974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/>
      <c r="G665" s="248"/>
      <c r="H665" s="248"/>
      <c r="I665" s="19">
        <f>SUM(F665:H665)</f>
        <v>0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 t="e">
        <f>ROUND(F664/F665,2)</f>
        <v>#DIV/0!</v>
      </c>
      <c r="G667" s="19" t="e">
        <f>ROUND(G664/G665,2)</f>
        <v>#DIV/0!</v>
      </c>
      <c r="H667" s="19" t="e">
        <f>ROUND(H664/H665,2)</f>
        <v>#DIV/0!</v>
      </c>
      <c r="I667" s="19" t="e">
        <f>ROUND(I664/I665,2)</f>
        <v>#DIV/0!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>
        <v>-182776.72</v>
      </c>
      <c r="G669" s="18"/>
      <c r="H669" s="18">
        <v>-959.5</v>
      </c>
      <c r="I669" s="19">
        <f>SUM(F669:H669)</f>
        <v>-183736.22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 t="e">
        <f>ROUND((F664+F669)/(F665+F670),2)</f>
        <v>#DIV/0!</v>
      </c>
      <c r="G672" s="19" t="e">
        <f>ROUND((G664+G669)/(G665+G670),2)</f>
        <v>#DIV/0!</v>
      </c>
      <c r="H672" s="19" t="e">
        <f>ROUND((H664+H669)/(H665+H670),2)</f>
        <v>#DIV/0!</v>
      </c>
      <c r="I672" s="19" t="e">
        <f>ROUND((I664+I669)/(I665+I670),2)</f>
        <v>#DIV/0!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topLeftCell="A33" workbookViewId="0">
      <selection activeCell="C54" sqref="A1:C54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MIDDLETON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5" t="s">
        <v>784</v>
      </c>
      <c r="B3" s="275"/>
      <c r="C3" s="275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4" t="s">
        <v>783</v>
      </c>
      <c r="C6" s="274"/>
    </row>
    <row r="7" spans="1:3" x14ac:dyDescent="0.2">
      <c r="A7" s="239" t="s">
        <v>786</v>
      </c>
      <c r="B7" s="272" t="s">
        <v>782</v>
      </c>
      <c r="C7" s="273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0</v>
      </c>
      <c r="C9" s="229">
        <f>'DOE25'!G197+'DOE25'!G215+'DOE25'!G233+'DOE25'!G276+'DOE25'!G295+'DOE25'!G314</f>
        <v>0</v>
      </c>
    </row>
    <row r="10" spans="1:3" x14ac:dyDescent="0.2">
      <c r="A10" t="s">
        <v>779</v>
      </c>
      <c r="B10" s="240"/>
      <c r="C10" s="240"/>
    </row>
    <row r="11" spans="1:3" x14ac:dyDescent="0.2">
      <c r="A11" t="s">
        <v>780</v>
      </c>
      <c r="B11" s="240"/>
      <c r="C11" s="240"/>
    </row>
    <row r="12" spans="1:3" x14ac:dyDescent="0.2">
      <c r="A12" t="s">
        <v>781</v>
      </c>
      <c r="B12" s="240"/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0</v>
      </c>
      <c r="C13" s="231">
        <f>SUM(C10:C12)</f>
        <v>0</v>
      </c>
    </row>
    <row r="14" spans="1:3" x14ac:dyDescent="0.2">
      <c r="B14" s="230"/>
      <c r="C14" s="230"/>
    </row>
    <row r="15" spans="1:3" x14ac:dyDescent="0.2">
      <c r="B15" s="274" t="s">
        <v>783</v>
      </c>
      <c r="C15" s="274"/>
    </row>
    <row r="16" spans="1:3" x14ac:dyDescent="0.2">
      <c r="A16" s="239" t="s">
        <v>787</v>
      </c>
      <c r="B16" s="272" t="s">
        <v>707</v>
      </c>
      <c r="C16" s="273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90</v>
      </c>
      <c r="C18" s="229">
        <f>'DOE25'!G198+'DOE25'!G216+'DOE25'!G234+'DOE25'!G277+'DOE25'!G296+'DOE25'!G315</f>
        <v>6.89</v>
      </c>
    </row>
    <row r="19" spans="1:3" x14ac:dyDescent="0.2">
      <c r="A19" t="s">
        <v>779</v>
      </c>
      <c r="B19" s="240"/>
      <c r="C19" s="240"/>
    </row>
    <row r="20" spans="1:3" x14ac:dyDescent="0.2">
      <c r="A20" t="s">
        <v>780</v>
      </c>
      <c r="B20" s="240"/>
      <c r="C20" s="240"/>
    </row>
    <row r="21" spans="1:3" x14ac:dyDescent="0.2">
      <c r="A21" t="s">
        <v>781</v>
      </c>
      <c r="B21" s="240">
        <v>90</v>
      </c>
      <c r="C21" s="240">
        <v>6.89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90</v>
      </c>
      <c r="C22" s="231">
        <f>SUM(C19:C21)</f>
        <v>6.89</v>
      </c>
    </row>
    <row r="23" spans="1:3" x14ac:dyDescent="0.2">
      <c r="B23" s="230"/>
      <c r="C23" s="230"/>
    </row>
    <row r="24" spans="1:3" x14ac:dyDescent="0.2">
      <c r="B24" s="274" t="s">
        <v>783</v>
      </c>
      <c r="C24" s="274"/>
    </row>
    <row r="25" spans="1:3" x14ac:dyDescent="0.2">
      <c r="A25" s="239" t="s">
        <v>788</v>
      </c>
      <c r="B25" s="272" t="s">
        <v>708</v>
      </c>
      <c r="C25" s="273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4" t="s">
        <v>783</v>
      </c>
      <c r="C33" s="274"/>
    </row>
    <row r="34" spans="1:3" x14ac:dyDescent="0.2">
      <c r="A34" s="239" t="s">
        <v>789</v>
      </c>
      <c r="B34" s="272" t="s">
        <v>709</v>
      </c>
      <c r="C34" s="273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0</v>
      </c>
      <c r="C36" s="235">
        <f>'DOE25'!G200+'DOE25'!G218+'DOE25'!G236+'DOE25'!G279+'DOE25'!G298+'DOE25'!G317</f>
        <v>0</v>
      </c>
    </row>
    <row r="37" spans="1:3" x14ac:dyDescent="0.2">
      <c r="A37" t="s">
        <v>779</v>
      </c>
      <c r="B37" s="240"/>
      <c r="C37" s="240"/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0</v>
      </c>
      <c r="C40" s="231">
        <f>SUM(C37:C39)</f>
        <v>0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0" sqref="D10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4" t="s">
        <v>790</v>
      </c>
      <c r="B1" s="279"/>
      <c r="C1" s="279"/>
      <c r="D1" s="279"/>
      <c r="E1" s="279"/>
      <c r="F1" s="279"/>
      <c r="G1" s="279"/>
      <c r="H1" s="279"/>
      <c r="I1" s="181"/>
    </row>
    <row r="2" spans="1:9" x14ac:dyDescent="0.2">
      <c r="A2" s="33" t="s">
        <v>717</v>
      </c>
      <c r="B2" s="265" t="str">
        <f>'DOE25'!A2</f>
        <v>MIDDLETON SCHOOL DISTRICT</v>
      </c>
      <c r="C2" s="181"/>
      <c r="D2" s="181" t="s">
        <v>792</v>
      </c>
      <c r="E2" s="181" t="s">
        <v>794</v>
      </c>
      <c r="F2" s="276" t="s">
        <v>821</v>
      </c>
      <c r="G2" s="277"/>
      <c r="H2" s="278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2841391.9</v>
      </c>
      <c r="D5" s="20">
        <f>SUM('DOE25'!L197:L200)+SUM('DOE25'!L215:L218)+SUM('DOE25'!L233:L236)-F5-G5</f>
        <v>2838627.85</v>
      </c>
      <c r="E5" s="243"/>
      <c r="F5" s="255">
        <f>SUM('DOE25'!J197:J200)+SUM('DOE25'!J215:J218)+SUM('DOE25'!J233:J236)</f>
        <v>0</v>
      </c>
      <c r="G5" s="53">
        <f>SUM('DOE25'!K197:K200)+SUM('DOE25'!K215:K218)+SUM('DOE25'!K233:K236)</f>
        <v>2764.05</v>
      </c>
      <c r="H5" s="259"/>
    </row>
    <row r="6" spans="1:9" x14ac:dyDescent="0.2">
      <c r="A6" s="32">
        <v>2100</v>
      </c>
      <c r="B6" t="s">
        <v>801</v>
      </c>
      <c r="C6" s="245">
        <f t="shared" si="0"/>
        <v>0</v>
      </c>
      <c r="D6" s="20">
        <f>'DOE25'!L202+'DOE25'!L220+'DOE25'!L238-F6-G6</f>
        <v>0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0</v>
      </c>
      <c r="D7" s="20">
        <f>'DOE25'!L203+'DOE25'!L221+'DOE25'!L239-F7-G7</f>
        <v>0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77403.819999999992</v>
      </c>
      <c r="D8" s="243"/>
      <c r="E8" s="20">
        <f>'DOE25'!L204+'DOE25'!L222+'DOE25'!L240-F8-G8-D9-D11</f>
        <v>74491.25999999998</v>
      </c>
      <c r="F8" s="255">
        <f>'DOE25'!J204+'DOE25'!J222+'DOE25'!J240</f>
        <v>1946.46</v>
      </c>
      <c r="G8" s="53">
        <f>'DOE25'!K204+'DOE25'!K222+'DOE25'!K240</f>
        <v>966.1</v>
      </c>
      <c r="H8" s="259"/>
    </row>
    <row r="9" spans="1:9" x14ac:dyDescent="0.2">
      <c r="A9" s="32">
        <v>2310</v>
      </c>
      <c r="B9" t="s">
        <v>818</v>
      </c>
      <c r="C9" s="245">
        <f t="shared" si="0"/>
        <v>37521.21</v>
      </c>
      <c r="D9" s="244">
        <v>37521.21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7000</v>
      </c>
      <c r="D10" s="243"/>
      <c r="E10" s="244">
        <v>7000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64636.19</v>
      </c>
      <c r="D11" s="244">
        <v>64636.19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0</v>
      </c>
      <c r="D12" s="20">
        <f>'DOE25'!L205+'DOE25'!L223+'DOE25'!L241-F12-G12</f>
        <v>0</v>
      </c>
      <c r="E12" s="243"/>
      <c r="F12" s="255">
        <f>'DOE25'!J205+'DOE25'!J223+'DOE25'!J241</f>
        <v>0</v>
      </c>
      <c r="G12" s="53">
        <f>'DOE25'!K205+'DOE25'!K223+'DOE25'!K241</f>
        <v>0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217.76999999999998</v>
      </c>
      <c r="D13" s="243"/>
      <c r="E13" s="20">
        <f>'DOE25'!L206+'DOE25'!L224+'DOE25'!L242-F13-G13</f>
        <v>206.82999999999998</v>
      </c>
      <c r="F13" s="255">
        <f>'DOE25'!J206+'DOE25'!J224+'DOE25'!J242</f>
        <v>0</v>
      </c>
      <c r="G13" s="53">
        <f>'DOE25'!K206+'DOE25'!K224+'DOE25'!K242</f>
        <v>10.940000000000001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2084.27</v>
      </c>
      <c r="D14" s="20">
        <f>'DOE25'!L207+'DOE25'!L225+'DOE25'!L243-F14-G14</f>
        <v>2084.27</v>
      </c>
      <c r="E14" s="243"/>
      <c r="F14" s="255">
        <f>'DOE25'!J207+'DOE25'!J225+'DOE25'!J243</f>
        <v>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264461.09999999998</v>
      </c>
      <c r="D15" s="20">
        <f>'DOE25'!L208+'DOE25'!L226+'DOE25'!L244-F15-G15</f>
        <v>176008.12999999995</v>
      </c>
      <c r="E15" s="243"/>
      <c r="F15" s="255">
        <f>'DOE25'!J208+'DOE25'!J226+'DOE25'!J244</f>
        <v>87812.33</v>
      </c>
      <c r="G15" s="53">
        <f>'DOE25'!K208+'DOE25'!K226+'DOE25'!K244</f>
        <v>640.64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0</v>
      </c>
      <c r="D29" s="20">
        <f>'DOE25'!L358+'DOE25'!L359+'DOE25'!L360-'DOE25'!I367-F29-G29</f>
        <v>0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0</v>
      </c>
      <c r="D31" s="20">
        <f>'DOE25'!L290+'DOE25'!L309+'DOE25'!L328+'DOE25'!L333+'DOE25'!L334+'DOE25'!L335-F31-G31</f>
        <v>0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3118877.65</v>
      </c>
      <c r="E33" s="246">
        <f>SUM(E5:E31)</f>
        <v>81698.089999999982</v>
      </c>
      <c r="F33" s="246">
        <f>SUM(F5:F31)</f>
        <v>89758.790000000008</v>
      </c>
      <c r="G33" s="246">
        <f>SUM(G5:G31)</f>
        <v>4381.7300000000005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81698.089999999982</v>
      </c>
      <c r="E35" s="249"/>
    </row>
    <row r="36" spans="2:8" ht="12" thickTop="1" x14ac:dyDescent="0.2">
      <c r="B36" t="s">
        <v>815</v>
      </c>
      <c r="D36" s="20">
        <f>D33</f>
        <v>3118877.65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MIDDLETON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671037.92000000004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25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6675.8</v>
      </c>
      <c r="D12" s="95">
        <f>'DOE25'!G13</f>
        <v>0</v>
      </c>
      <c r="E12" s="95">
        <f>'DOE25'!H13</f>
        <v>0</v>
      </c>
      <c r="F12" s="95">
        <f>'DOE25'!I13</f>
        <v>0</v>
      </c>
      <c r="G12" s="95">
        <f>'DOE25'!J13</f>
        <v>73304.639999999999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677738.72000000009</v>
      </c>
      <c r="D18" s="41">
        <f>SUM(D8:D17)</f>
        <v>0</v>
      </c>
      <c r="E18" s="41">
        <f>SUM(E8:E17)</f>
        <v>0</v>
      </c>
      <c r="F18" s="41">
        <f>SUM(F8:F17)</f>
        <v>0</v>
      </c>
      <c r="G18" s="41">
        <f>SUM(G8:G17)</f>
        <v>73304.639999999999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47202.15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11558.81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20000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78760.959999999992</v>
      </c>
      <c r="D31" s="41">
        <f>SUM(D21:D30)</f>
        <v>0</v>
      </c>
      <c r="E31" s="41">
        <f>SUM(E21:E30)</f>
        <v>0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19111.29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50000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5986.01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35000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73304.639999999999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488880.46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598977.76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73304.639999999999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677738.72</v>
      </c>
      <c r="D51" s="41">
        <f>D50+D31</f>
        <v>0</v>
      </c>
      <c r="E51" s="41">
        <f>E50+E31</f>
        <v>0</v>
      </c>
      <c r="F51" s="41">
        <f>F50+F31</f>
        <v>0</v>
      </c>
      <c r="G51" s="41">
        <f>G50+G31</f>
        <v>73304.639999999999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1816740.37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0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8839.82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833.34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0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5536.92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15210.08</v>
      </c>
      <c r="D62" s="130">
        <f>SUM(D57:D61)</f>
        <v>0</v>
      </c>
      <c r="E62" s="130">
        <f>SUM(E57:E61)</f>
        <v>0</v>
      </c>
      <c r="F62" s="130">
        <f>SUM(F57:F61)</f>
        <v>0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1831950.4500000002</v>
      </c>
      <c r="D63" s="22">
        <f>D56+D62</f>
        <v>0</v>
      </c>
      <c r="E63" s="22">
        <f>E56+E62</f>
        <v>0</v>
      </c>
      <c r="F63" s="22">
        <f>F56+F62</f>
        <v>0</v>
      </c>
      <c r="G63" s="22">
        <f>G56+G62</f>
        <v>0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1355142.62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393071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1748213.62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0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0</v>
      </c>
      <c r="D78" s="130">
        <f>SUM(D72:D77)</f>
        <v>0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1748213.62</v>
      </c>
      <c r="D81" s="130">
        <f>SUM(D79:D80)+D78+D70</f>
        <v>0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11816.39</v>
      </c>
      <c r="D88" s="95">
        <f>SUM('DOE25'!G153:G161)</f>
        <v>0</v>
      </c>
      <c r="E88" s="95">
        <f>SUM('DOE25'!H153:H161)</f>
        <v>0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11816.39</v>
      </c>
      <c r="D91" s="131">
        <f>SUM(D85:D90)</f>
        <v>0</v>
      </c>
      <c r="E91" s="131">
        <f>SUM(E85:E90)</f>
        <v>0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 t="e">
        <f>'DOE25'!#REF!</f>
        <v>#REF!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35000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35000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 t="e">
        <f>SUM(G93:G102)</f>
        <v>#REF!</v>
      </c>
    </row>
    <row r="104" spans="1:7" ht="12.75" thickTop="1" thickBot="1" x14ac:dyDescent="0.25">
      <c r="A104" s="33" t="s">
        <v>765</v>
      </c>
      <c r="C104" s="86">
        <f>C63+C81+C91+C103</f>
        <v>3626980.4600000004</v>
      </c>
      <c r="D104" s="86">
        <f>D63+D81+D91+D103</f>
        <v>0</v>
      </c>
      <c r="E104" s="86">
        <f>E63+E81+E91+E103</f>
        <v>0</v>
      </c>
      <c r="F104" s="86">
        <f>F63+F81+F91+F103</f>
        <v>0</v>
      </c>
      <c r="G104" s="86" t="e">
        <f>G63+G81+G103</f>
        <v>#REF!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2783031.66</v>
      </c>
      <c r="D109" s="24" t="s">
        <v>289</v>
      </c>
      <c r="E109" s="95">
        <f>('DOE25'!L276)+('DOE25'!L295)+('DOE25'!L314)</f>
        <v>0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58360.240000000005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0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2841391.9000000004</v>
      </c>
      <c r="D115" s="86">
        <f>SUM(D109:D114)</f>
        <v>0</v>
      </c>
      <c r="E115" s="86">
        <f>SUM(E109:E114)</f>
        <v>0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0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0</v>
      </c>
      <c r="D119" s="24" t="s">
        <v>289</v>
      </c>
      <c r="E119" s="95">
        <f>+('DOE25'!L282)+('DOE25'!L301)+('DOE25'!L320)</f>
        <v>0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179561.21999999997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0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217.76999999999998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2084.27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264461.09999999998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0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446324.35999999993</v>
      </c>
      <c r="D128" s="86">
        <f>SUM(D118:D127)</f>
        <v>0</v>
      </c>
      <c r="E128" s="86">
        <f>SUM(E118:E127)</f>
        <v>0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25000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0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25000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3312716.2600000002</v>
      </c>
      <c r="D145" s="86">
        <f>(D115+D128+D144)</f>
        <v>0</v>
      </c>
      <c r="E145" s="86">
        <f>(E115+E128+E144)</f>
        <v>0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0" t="s">
        <v>740</v>
      </c>
      <c r="B1" s="280"/>
      <c r="C1" s="280"/>
      <c r="D1" s="280"/>
    </row>
    <row r="2" spans="1:4" x14ac:dyDescent="0.2">
      <c r="A2" s="187" t="s">
        <v>717</v>
      </c>
      <c r="B2" s="186" t="str">
        <f>'DOE25'!A2</f>
        <v>MIDDLETON SCHOOL DISTRICT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0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0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2783032</v>
      </c>
      <c r="D10" s="182">
        <f>ROUND((C10/$C$28)*100,1)</f>
        <v>84.6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58360</v>
      </c>
      <c r="D11" s="182">
        <f>ROUND((C11/$C$28)*100,1)</f>
        <v>1.8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0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0</v>
      </c>
      <c r="D15" s="182">
        <f t="shared" ref="D15:D27" si="0">ROUND((C15/$C$28)*100,1)</f>
        <v>0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0</v>
      </c>
      <c r="D16" s="182">
        <f t="shared" si="0"/>
        <v>0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179561</v>
      </c>
      <c r="D17" s="182">
        <f t="shared" si="0"/>
        <v>5.5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0</v>
      </c>
      <c r="D18" s="182">
        <f t="shared" si="0"/>
        <v>0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218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2084</v>
      </c>
      <c r="D20" s="182">
        <f t="shared" si="0"/>
        <v>0.1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264461</v>
      </c>
      <c r="D21" s="182">
        <f t="shared" si="0"/>
        <v>8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0</v>
      </c>
      <c r="D27" s="182">
        <f t="shared" si="0"/>
        <v>0</v>
      </c>
    </row>
    <row r="28" spans="1:4" x14ac:dyDescent="0.2">
      <c r="B28" s="187" t="s">
        <v>723</v>
      </c>
      <c r="C28" s="180">
        <f>SUM(C10:C27)</f>
        <v>3287716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3287716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1816740</v>
      </c>
      <c r="D35" s="182">
        <f t="shared" ref="D35:D40" si="1">ROUND((C35/$C$41)*100,1)</f>
        <v>50.6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15210.450000000186</v>
      </c>
      <c r="D36" s="182">
        <f t="shared" si="1"/>
        <v>0.4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1748214</v>
      </c>
      <c r="D37" s="182">
        <f t="shared" si="1"/>
        <v>48.7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0</v>
      </c>
      <c r="D38" s="182">
        <f t="shared" si="1"/>
        <v>0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11816</v>
      </c>
      <c r="D39" s="182">
        <f t="shared" si="1"/>
        <v>0.3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3591980.45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5" t="s">
        <v>770</v>
      </c>
      <c r="B1" s="286"/>
      <c r="C1" s="286"/>
      <c r="D1" s="286"/>
      <c r="E1" s="286"/>
      <c r="F1" s="286"/>
      <c r="G1" s="286"/>
      <c r="H1" s="286"/>
      <c r="I1" s="286"/>
      <c r="J1" s="213"/>
      <c r="K1" s="213"/>
      <c r="L1" s="213"/>
      <c r="M1" s="214"/>
    </row>
    <row r="2" spans="1:26" ht="12.75" x14ac:dyDescent="0.2">
      <c r="A2" s="291" t="s">
        <v>767</v>
      </c>
      <c r="B2" s="292"/>
      <c r="C2" s="292"/>
      <c r="D2" s="292"/>
      <c r="E2" s="292"/>
      <c r="F2" s="289" t="str">
        <f>'DOE25'!A2</f>
        <v>MIDDLETON SCHOOL DISTRICT</v>
      </c>
      <c r="G2" s="290"/>
      <c r="H2" s="290"/>
      <c r="I2" s="290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7" t="s">
        <v>771</v>
      </c>
      <c r="D3" s="287"/>
      <c r="E3" s="287"/>
      <c r="F3" s="287"/>
      <c r="G3" s="287"/>
      <c r="H3" s="287"/>
      <c r="I3" s="287"/>
      <c r="J3" s="287"/>
      <c r="K3" s="287"/>
      <c r="L3" s="287"/>
      <c r="M3" s="288"/>
    </row>
    <row r="4" spans="1:26" x14ac:dyDescent="0.2">
      <c r="A4" s="218"/>
      <c r="B4" s="219"/>
      <c r="C4" s="283"/>
      <c r="D4" s="283"/>
      <c r="E4" s="283"/>
      <c r="F4" s="283"/>
      <c r="G4" s="283"/>
      <c r="H4" s="283"/>
      <c r="I4" s="283"/>
      <c r="J4" s="283"/>
      <c r="K4" s="283"/>
      <c r="L4" s="283"/>
      <c r="M4" s="284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3"/>
      <c r="D5" s="283"/>
      <c r="E5" s="283"/>
      <c r="F5" s="283"/>
      <c r="G5" s="283"/>
      <c r="H5" s="283"/>
      <c r="I5" s="283"/>
      <c r="J5" s="283"/>
      <c r="K5" s="283"/>
      <c r="L5" s="283"/>
      <c r="M5" s="284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3"/>
      <c r="D6" s="283"/>
      <c r="E6" s="283"/>
      <c r="F6" s="283"/>
      <c r="G6" s="283"/>
      <c r="H6" s="283"/>
      <c r="I6" s="283"/>
      <c r="J6" s="283"/>
      <c r="K6" s="283"/>
      <c r="L6" s="283"/>
      <c r="M6" s="284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3"/>
      <c r="D7" s="283"/>
      <c r="E7" s="283"/>
      <c r="F7" s="283"/>
      <c r="G7" s="283"/>
      <c r="H7" s="283"/>
      <c r="I7" s="283"/>
      <c r="J7" s="283"/>
      <c r="K7" s="283"/>
      <c r="L7" s="283"/>
      <c r="M7" s="284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3"/>
      <c r="D8" s="283"/>
      <c r="E8" s="283"/>
      <c r="F8" s="283"/>
      <c r="G8" s="283"/>
      <c r="H8" s="283"/>
      <c r="I8" s="283"/>
      <c r="J8" s="283"/>
      <c r="K8" s="283"/>
      <c r="L8" s="283"/>
      <c r="M8" s="284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3"/>
      <c r="D9" s="283"/>
      <c r="E9" s="283"/>
      <c r="F9" s="283"/>
      <c r="G9" s="283"/>
      <c r="H9" s="283"/>
      <c r="I9" s="283"/>
      <c r="J9" s="283"/>
      <c r="K9" s="283"/>
      <c r="L9" s="283"/>
      <c r="M9" s="284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3"/>
      <c r="D10" s="283"/>
      <c r="E10" s="283"/>
      <c r="F10" s="283"/>
      <c r="G10" s="283"/>
      <c r="H10" s="283"/>
      <c r="I10" s="283"/>
      <c r="J10" s="283"/>
      <c r="K10" s="283"/>
      <c r="L10" s="283"/>
      <c r="M10" s="284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3"/>
      <c r="D11" s="283"/>
      <c r="E11" s="283"/>
      <c r="F11" s="283"/>
      <c r="G11" s="283"/>
      <c r="H11" s="283"/>
      <c r="I11" s="283"/>
      <c r="J11" s="283"/>
      <c r="K11" s="283"/>
      <c r="L11" s="283"/>
      <c r="M11" s="284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3"/>
      <c r="D12" s="283"/>
      <c r="E12" s="283"/>
      <c r="F12" s="283"/>
      <c r="G12" s="283"/>
      <c r="H12" s="283"/>
      <c r="I12" s="283"/>
      <c r="J12" s="283"/>
      <c r="K12" s="283"/>
      <c r="L12" s="283"/>
      <c r="M12" s="284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3"/>
      <c r="D13" s="283"/>
      <c r="E13" s="283"/>
      <c r="F13" s="283"/>
      <c r="G13" s="283"/>
      <c r="H13" s="283"/>
      <c r="I13" s="283"/>
      <c r="J13" s="283"/>
      <c r="K13" s="283"/>
      <c r="L13" s="283"/>
      <c r="M13" s="284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3"/>
      <c r="D14" s="283"/>
      <c r="E14" s="283"/>
      <c r="F14" s="283"/>
      <c r="G14" s="283"/>
      <c r="H14" s="283"/>
      <c r="I14" s="283"/>
      <c r="J14" s="283"/>
      <c r="K14" s="283"/>
      <c r="L14" s="283"/>
      <c r="M14" s="284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3"/>
      <c r="D15" s="283"/>
      <c r="E15" s="283"/>
      <c r="F15" s="283"/>
      <c r="G15" s="283"/>
      <c r="H15" s="283"/>
      <c r="I15" s="283"/>
      <c r="J15" s="283"/>
      <c r="K15" s="283"/>
      <c r="L15" s="283"/>
      <c r="M15" s="284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3"/>
      <c r="D16" s="283"/>
      <c r="E16" s="283"/>
      <c r="F16" s="283"/>
      <c r="G16" s="283"/>
      <c r="H16" s="283"/>
      <c r="I16" s="283"/>
      <c r="J16" s="283"/>
      <c r="K16" s="283"/>
      <c r="L16" s="283"/>
      <c r="M16" s="284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3"/>
      <c r="D17" s="283"/>
      <c r="E17" s="283"/>
      <c r="F17" s="283"/>
      <c r="G17" s="283"/>
      <c r="H17" s="283"/>
      <c r="I17" s="283"/>
      <c r="J17" s="283"/>
      <c r="K17" s="283"/>
      <c r="L17" s="283"/>
      <c r="M17" s="284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3"/>
      <c r="D18" s="283"/>
      <c r="E18" s="283"/>
      <c r="F18" s="283"/>
      <c r="G18" s="283"/>
      <c r="H18" s="283"/>
      <c r="I18" s="283"/>
      <c r="J18" s="283"/>
      <c r="K18" s="283"/>
      <c r="L18" s="283"/>
      <c r="M18" s="284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3"/>
      <c r="D19" s="283"/>
      <c r="E19" s="283"/>
      <c r="F19" s="283"/>
      <c r="G19" s="283"/>
      <c r="H19" s="283"/>
      <c r="I19" s="283"/>
      <c r="J19" s="283"/>
      <c r="K19" s="283"/>
      <c r="L19" s="283"/>
      <c r="M19" s="284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4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3"/>
      <c r="D21" s="283"/>
      <c r="E21" s="283"/>
      <c r="F21" s="283"/>
      <c r="G21" s="283"/>
      <c r="H21" s="283"/>
      <c r="I21" s="283"/>
      <c r="J21" s="283"/>
      <c r="K21" s="283"/>
      <c r="L21" s="283"/>
      <c r="M21" s="284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3"/>
      <c r="D22" s="283"/>
      <c r="E22" s="283"/>
      <c r="F22" s="283"/>
      <c r="G22" s="283"/>
      <c r="H22" s="283"/>
      <c r="I22" s="283"/>
      <c r="J22" s="283"/>
      <c r="K22" s="283"/>
      <c r="L22" s="283"/>
      <c r="M22" s="284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3"/>
      <c r="D23" s="283"/>
      <c r="E23" s="283"/>
      <c r="F23" s="283"/>
      <c r="G23" s="283"/>
      <c r="H23" s="283"/>
      <c r="I23" s="283"/>
      <c r="J23" s="283"/>
      <c r="K23" s="283"/>
      <c r="L23" s="283"/>
      <c r="M23" s="284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3"/>
      <c r="D24" s="283"/>
      <c r="E24" s="283"/>
      <c r="F24" s="283"/>
      <c r="G24" s="283"/>
      <c r="H24" s="283"/>
      <c r="I24" s="283"/>
      <c r="J24" s="283"/>
      <c r="K24" s="283"/>
      <c r="L24" s="283"/>
      <c r="M24" s="284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4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3"/>
      <c r="D26" s="283"/>
      <c r="E26" s="283"/>
      <c r="F26" s="283"/>
      <c r="G26" s="283"/>
      <c r="H26" s="283"/>
      <c r="I26" s="283"/>
      <c r="J26" s="283"/>
      <c r="K26" s="283"/>
      <c r="L26" s="283"/>
      <c r="M26" s="284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3"/>
      <c r="D27" s="283"/>
      <c r="E27" s="283"/>
      <c r="F27" s="283"/>
      <c r="G27" s="283"/>
      <c r="H27" s="283"/>
      <c r="I27" s="283"/>
      <c r="J27" s="283"/>
      <c r="K27" s="283"/>
      <c r="L27" s="283"/>
      <c r="M27" s="284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84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3"/>
      <c r="D29" s="283"/>
      <c r="E29" s="283"/>
      <c r="F29" s="283"/>
      <c r="G29" s="283"/>
      <c r="H29" s="283"/>
      <c r="I29" s="283"/>
      <c r="J29" s="283"/>
      <c r="K29" s="283"/>
      <c r="L29" s="283"/>
      <c r="M29" s="284"/>
      <c r="N29" s="211"/>
      <c r="O29" s="21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07"/>
      <c r="AB29" s="207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7"/>
      <c r="AO29" s="207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7"/>
      <c r="BB29" s="207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7"/>
      <c r="BO29" s="207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7"/>
      <c r="CB29" s="207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7"/>
      <c r="CO29" s="207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7"/>
      <c r="DB29" s="207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7"/>
      <c r="DO29" s="207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7"/>
      <c r="EB29" s="207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7"/>
      <c r="EO29" s="207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7"/>
      <c r="FB29" s="207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7"/>
      <c r="FO29" s="207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7"/>
      <c r="GB29" s="207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7"/>
      <c r="GO29" s="207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7"/>
      <c r="HB29" s="207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7"/>
      <c r="HO29" s="207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7"/>
      <c r="IB29" s="207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7"/>
      <c r="IO29" s="207"/>
      <c r="IP29" s="282"/>
      <c r="IQ29" s="282"/>
      <c r="IR29" s="282"/>
      <c r="IS29" s="282"/>
      <c r="IT29" s="282"/>
      <c r="IU29" s="282"/>
      <c r="IV29" s="282"/>
    </row>
    <row r="30" spans="1:256" x14ac:dyDescent="0.2">
      <c r="A30" s="218"/>
      <c r="B30" s="219"/>
      <c r="C30" s="283"/>
      <c r="D30" s="283"/>
      <c r="E30" s="283"/>
      <c r="F30" s="283"/>
      <c r="G30" s="283"/>
      <c r="H30" s="283"/>
      <c r="I30" s="283"/>
      <c r="J30" s="283"/>
      <c r="K30" s="283"/>
      <c r="L30" s="283"/>
      <c r="M30" s="284"/>
      <c r="N30" s="211"/>
      <c r="O30" s="21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  <c r="AA30" s="207"/>
      <c r="AB30" s="207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7"/>
      <c r="AO30" s="207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7"/>
      <c r="BB30" s="207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7"/>
      <c r="BO30" s="207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7"/>
      <c r="CB30" s="207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7"/>
      <c r="CO30" s="207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7"/>
      <c r="DB30" s="207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7"/>
      <c r="DO30" s="207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7"/>
      <c r="EB30" s="207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7"/>
      <c r="EO30" s="207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7"/>
      <c r="FB30" s="207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7"/>
      <c r="FO30" s="207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7"/>
      <c r="GB30" s="207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7"/>
      <c r="GO30" s="207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7"/>
      <c r="HB30" s="207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7"/>
      <c r="HO30" s="207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7"/>
      <c r="IB30" s="207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7"/>
      <c r="IO30" s="207"/>
      <c r="IP30" s="282"/>
      <c r="IQ30" s="282"/>
      <c r="IR30" s="282"/>
      <c r="IS30" s="282"/>
      <c r="IT30" s="282"/>
      <c r="IU30" s="282"/>
      <c r="IV30" s="282"/>
    </row>
    <row r="31" spans="1:256" x14ac:dyDescent="0.2">
      <c r="A31" s="218"/>
      <c r="B31" s="219"/>
      <c r="C31" s="283"/>
      <c r="D31" s="283"/>
      <c r="E31" s="283"/>
      <c r="F31" s="283"/>
      <c r="G31" s="283"/>
      <c r="H31" s="283"/>
      <c r="I31" s="283"/>
      <c r="J31" s="283"/>
      <c r="K31" s="283"/>
      <c r="L31" s="283"/>
      <c r="M31" s="284"/>
      <c r="N31" s="211"/>
      <c r="O31" s="21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  <c r="AA31" s="207"/>
      <c r="AB31" s="207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7"/>
      <c r="AO31" s="207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7"/>
      <c r="BB31" s="207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7"/>
      <c r="BO31" s="207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7"/>
      <c r="CB31" s="207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7"/>
      <c r="CO31" s="207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7"/>
      <c r="DB31" s="207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7"/>
      <c r="DO31" s="207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7"/>
      <c r="EB31" s="207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7"/>
      <c r="EO31" s="207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7"/>
      <c r="FB31" s="207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7"/>
      <c r="FO31" s="207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7"/>
      <c r="GB31" s="207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7"/>
      <c r="GO31" s="207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7"/>
      <c r="HB31" s="207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7"/>
      <c r="HO31" s="207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7"/>
      <c r="IB31" s="207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7"/>
      <c r="IO31" s="207"/>
      <c r="IP31" s="282"/>
      <c r="IQ31" s="282"/>
      <c r="IR31" s="282"/>
      <c r="IS31" s="282"/>
      <c r="IT31" s="282"/>
      <c r="IU31" s="282"/>
      <c r="IV31" s="282"/>
    </row>
    <row r="32" spans="1:256" x14ac:dyDescent="0.2">
      <c r="A32" s="218"/>
      <c r="B32" s="219"/>
      <c r="C32" s="283"/>
      <c r="D32" s="283"/>
      <c r="E32" s="283"/>
      <c r="F32" s="283"/>
      <c r="G32" s="283"/>
      <c r="H32" s="283"/>
      <c r="I32" s="283"/>
      <c r="J32" s="283"/>
      <c r="K32" s="283"/>
      <c r="L32" s="283"/>
      <c r="M32" s="284"/>
      <c r="N32" s="223"/>
      <c r="O32" s="22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4"/>
      <c r="AA32" s="218"/>
      <c r="AB32" s="219"/>
      <c r="AC32" s="283"/>
      <c r="AD32" s="283"/>
      <c r="AE32" s="283"/>
      <c r="AF32" s="283"/>
      <c r="AG32" s="283"/>
      <c r="AH32" s="283"/>
      <c r="AI32" s="283"/>
      <c r="AJ32" s="283"/>
      <c r="AK32" s="283"/>
      <c r="AL32" s="283"/>
      <c r="AM32" s="284"/>
      <c r="AN32" s="218"/>
      <c r="AO32" s="219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4"/>
      <c r="BA32" s="218"/>
      <c r="BB32" s="219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M32" s="284"/>
      <c r="BN32" s="218"/>
      <c r="BO32" s="219"/>
      <c r="BP32" s="283"/>
      <c r="BQ32" s="283"/>
      <c r="BR32" s="283"/>
      <c r="BS32" s="283"/>
      <c r="BT32" s="283"/>
      <c r="BU32" s="283"/>
      <c r="BV32" s="283"/>
      <c r="BW32" s="283"/>
      <c r="BX32" s="283"/>
      <c r="BY32" s="283"/>
      <c r="BZ32" s="284"/>
      <c r="CA32" s="218"/>
      <c r="CB32" s="219"/>
      <c r="CC32" s="283"/>
      <c r="CD32" s="283"/>
      <c r="CE32" s="283"/>
      <c r="CF32" s="283"/>
      <c r="CG32" s="283"/>
      <c r="CH32" s="283"/>
      <c r="CI32" s="283"/>
      <c r="CJ32" s="283"/>
      <c r="CK32" s="283"/>
      <c r="CL32" s="283"/>
      <c r="CM32" s="284"/>
      <c r="CN32" s="218"/>
      <c r="CO32" s="219"/>
      <c r="CP32" s="283"/>
      <c r="CQ32" s="283"/>
      <c r="CR32" s="283"/>
      <c r="CS32" s="283"/>
      <c r="CT32" s="283"/>
      <c r="CU32" s="283"/>
      <c r="CV32" s="283"/>
      <c r="CW32" s="283"/>
      <c r="CX32" s="283"/>
      <c r="CY32" s="283"/>
      <c r="CZ32" s="284"/>
      <c r="DA32" s="218"/>
      <c r="DB32" s="219"/>
      <c r="DC32" s="283"/>
      <c r="DD32" s="283"/>
      <c r="DE32" s="283"/>
      <c r="DF32" s="283"/>
      <c r="DG32" s="283"/>
      <c r="DH32" s="283"/>
      <c r="DI32" s="283"/>
      <c r="DJ32" s="283"/>
      <c r="DK32" s="283"/>
      <c r="DL32" s="283"/>
      <c r="DM32" s="284"/>
      <c r="DN32" s="218"/>
      <c r="DO32" s="219"/>
      <c r="DP32" s="283"/>
      <c r="DQ32" s="283"/>
      <c r="DR32" s="283"/>
      <c r="DS32" s="283"/>
      <c r="DT32" s="283"/>
      <c r="DU32" s="283"/>
      <c r="DV32" s="283"/>
      <c r="DW32" s="283"/>
      <c r="DX32" s="283"/>
      <c r="DY32" s="283"/>
      <c r="DZ32" s="284"/>
      <c r="EA32" s="218"/>
      <c r="EB32" s="219"/>
      <c r="EC32" s="283"/>
      <c r="ED32" s="283"/>
      <c r="EE32" s="283"/>
      <c r="EF32" s="283"/>
      <c r="EG32" s="283"/>
      <c r="EH32" s="283"/>
      <c r="EI32" s="283"/>
      <c r="EJ32" s="283"/>
      <c r="EK32" s="283"/>
      <c r="EL32" s="283"/>
      <c r="EM32" s="284"/>
      <c r="EN32" s="218"/>
      <c r="EO32" s="219"/>
      <c r="EP32" s="283"/>
      <c r="EQ32" s="283"/>
      <c r="ER32" s="283"/>
      <c r="ES32" s="283"/>
      <c r="ET32" s="283"/>
      <c r="EU32" s="283"/>
      <c r="EV32" s="283"/>
      <c r="EW32" s="283"/>
      <c r="EX32" s="283"/>
      <c r="EY32" s="283"/>
      <c r="EZ32" s="284"/>
      <c r="FA32" s="218"/>
      <c r="FB32" s="219"/>
      <c r="FC32" s="283"/>
      <c r="FD32" s="283"/>
      <c r="FE32" s="283"/>
      <c r="FF32" s="283"/>
      <c r="FG32" s="283"/>
      <c r="FH32" s="283"/>
      <c r="FI32" s="283"/>
      <c r="FJ32" s="283"/>
      <c r="FK32" s="283"/>
      <c r="FL32" s="283"/>
      <c r="FM32" s="284"/>
      <c r="FN32" s="218"/>
      <c r="FO32" s="219"/>
      <c r="FP32" s="283"/>
      <c r="FQ32" s="283"/>
      <c r="FR32" s="283"/>
      <c r="FS32" s="283"/>
      <c r="FT32" s="283"/>
      <c r="FU32" s="283"/>
      <c r="FV32" s="283"/>
      <c r="FW32" s="283"/>
      <c r="FX32" s="283"/>
      <c r="FY32" s="283"/>
      <c r="FZ32" s="284"/>
      <c r="GA32" s="218"/>
      <c r="GB32" s="219"/>
      <c r="GC32" s="283"/>
      <c r="GD32" s="283"/>
      <c r="GE32" s="283"/>
      <c r="GF32" s="283"/>
      <c r="GG32" s="283"/>
      <c r="GH32" s="283"/>
      <c r="GI32" s="283"/>
      <c r="GJ32" s="283"/>
      <c r="GK32" s="283"/>
      <c r="GL32" s="283"/>
      <c r="GM32" s="284"/>
      <c r="GN32" s="218"/>
      <c r="GO32" s="219"/>
      <c r="GP32" s="283"/>
      <c r="GQ32" s="283"/>
      <c r="GR32" s="283"/>
      <c r="GS32" s="283"/>
      <c r="GT32" s="283"/>
      <c r="GU32" s="283"/>
      <c r="GV32" s="283"/>
      <c r="GW32" s="283"/>
      <c r="GX32" s="283"/>
      <c r="GY32" s="283"/>
      <c r="GZ32" s="284"/>
      <c r="HA32" s="218"/>
      <c r="HB32" s="219"/>
      <c r="HC32" s="283"/>
      <c r="HD32" s="283"/>
      <c r="HE32" s="283"/>
      <c r="HF32" s="283"/>
      <c r="HG32" s="283"/>
      <c r="HH32" s="283"/>
      <c r="HI32" s="283"/>
      <c r="HJ32" s="283"/>
      <c r="HK32" s="283"/>
      <c r="HL32" s="283"/>
      <c r="HM32" s="284"/>
      <c r="HN32" s="218"/>
      <c r="HO32" s="219"/>
      <c r="HP32" s="283"/>
      <c r="HQ32" s="283"/>
      <c r="HR32" s="283"/>
      <c r="HS32" s="283"/>
      <c r="HT32" s="283"/>
      <c r="HU32" s="283"/>
      <c r="HV32" s="283"/>
      <c r="HW32" s="283"/>
      <c r="HX32" s="283"/>
      <c r="HY32" s="283"/>
      <c r="HZ32" s="284"/>
      <c r="IA32" s="218"/>
      <c r="IB32" s="219"/>
      <c r="IC32" s="283"/>
      <c r="ID32" s="283"/>
      <c r="IE32" s="283"/>
      <c r="IF32" s="283"/>
      <c r="IG32" s="283"/>
      <c r="IH32" s="283"/>
      <c r="II32" s="283"/>
      <c r="IJ32" s="283"/>
      <c r="IK32" s="283"/>
      <c r="IL32" s="283"/>
      <c r="IM32" s="284"/>
      <c r="IN32" s="218"/>
      <c r="IO32" s="219"/>
      <c r="IP32" s="283"/>
      <c r="IQ32" s="283"/>
      <c r="IR32" s="283"/>
      <c r="IS32" s="283"/>
      <c r="IT32" s="283"/>
      <c r="IU32" s="283"/>
      <c r="IV32" s="283"/>
    </row>
    <row r="33" spans="1:256" x14ac:dyDescent="0.2">
      <c r="A33" s="218"/>
      <c r="B33" s="219"/>
      <c r="C33" s="283"/>
      <c r="D33" s="283"/>
      <c r="E33" s="283"/>
      <c r="F33" s="283"/>
      <c r="G33" s="283"/>
      <c r="H33" s="283"/>
      <c r="I33" s="283"/>
      <c r="J33" s="283"/>
      <c r="K33" s="283"/>
      <c r="L33" s="283"/>
      <c r="M33" s="284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3"/>
      <c r="D34" s="283"/>
      <c r="E34" s="283"/>
      <c r="F34" s="283"/>
      <c r="G34" s="283"/>
      <c r="H34" s="283"/>
      <c r="I34" s="283"/>
      <c r="J34" s="283"/>
      <c r="K34" s="283"/>
      <c r="L34" s="283"/>
      <c r="M34" s="284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3"/>
      <c r="D35" s="283"/>
      <c r="E35" s="283"/>
      <c r="F35" s="283"/>
      <c r="G35" s="283"/>
      <c r="H35" s="283"/>
      <c r="I35" s="283"/>
      <c r="J35" s="283"/>
      <c r="K35" s="283"/>
      <c r="L35" s="283"/>
      <c r="M35" s="284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3"/>
      <c r="D36" s="283"/>
      <c r="E36" s="283"/>
      <c r="F36" s="283"/>
      <c r="G36" s="283"/>
      <c r="H36" s="283"/>
      <c r="I36" s="283"/>
      <c r="J36" s="283"/>
      <c r="K36" s="283"/>
      <c r="L36" s="283"/>
      <c r="M36" s="284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84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3"/>
      <c r="D38" s="283"/>
      <c r="E38" s="283"/>
      <c r="F38" s="283"/>
      <c r="G38" s="283"/>
      <c r="H38" s="283"/>
      <c r="I38" s="283"/>
      <c r="J38" s="283"/>
      <c r="K38" s="283"/>
      <c r="L38" s="283"/>
      <c r="M38" s="284"/>
      <c r="N38" s="211"/>
      <c r="O38" s="21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07"/>
      <c r="AB38" s="207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7"/>
      <c r="AO38" s="207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7"/>
      <c r="BB38" s="207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7"/>
      <c r="BO38" s="207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7"/>
      <c r="CB38" s="207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7"/>
      <c r="CO38" s="207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7"/>
      <c r="DB38" s="207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7"/>
      <c r="DO38" s="207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7"/>
      <c r="EB38" s="207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7"/>
      <c r="EO38" s="207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7"/>
      <c r="FB38" s="207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7"/>
      <c r="FO38" s="207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7"/>
      <c r="GB38" s="207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7"/>
      <c r="GO38" s="207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7"/>
      <c r="HB38" s="207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7"/>
      <c r="HO38" s="207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7"/>
      <c r="IB38" s="207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7"/>
      <c r="IO38" s="207"/>
      <c r="IP38" s="282"/>
      <c r="IQ38" s="282"/>
      <c r="IR38" s="282"/>
      <c r="IS38" s="282"/>
      <c r="IT38" s="282"/>
      <c r="IU38" s="282"/>
      <c r="IV38" s="282"/>
    </row>
    <row r="39" spans="1:256" x14ac:dyDescent="0.2">
      <c r="A39" s="218"/>
      <c r="B39" s="219"/>
      <c r="C39" s="283"/>
      <c r="D39" s="283"/>
      <c r="E39" s="283"/>
      <c r="F39" s="283"/>
      <c r="G39" s="283"/>
      <c r="H39" s="283"/>
      <c r="I39" s="283"/>
      <c r="J39" s="283"/>
      <c r="K39" s="283"/>
      <c r="L39" s="283"/>
      <c r="M39" s="284"/>
      <c r="N39" s="211"/>
      <c r="O39" s="21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  <c r="AA39" s="207"/>
      <c r="AB39" s="207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7"/>
      <c r="AO39" s="207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7"/>
      <c r="BB39" s="207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7"/>
      <c r="BO39" s="207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7"/>
      <c r="CB39" s="207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7"/>
      <c r="CO39" s="207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7"/>
      <c r="DB39" s="207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7"/>
      <c r="DO39" s="207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7"/>
      <c r="EB39" s="207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7"/>
      <c r="EO39" s="207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7"/>
      <c r="FB39" s="207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7"/>
      <c r="FO39" s="207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7"/>
      <c r="GB39" s="207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7"/>
      <c r="GO39" s="207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7"/>
      <c r="HB39" s="207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7"/>
      <c r="HO39" s="207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7"/>
      <c r="IB39" s="207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7"/>
      <c r="IO39" s="207"/>
      <c r="IP39" s="282"/>
      <c r="IQ39" s="282"/>
      <c r="IR39" s="282"/>
      <c r="IS39" s="282"/>
      <c r="IT39" s="282"/>
      <c r="IU39" s="282"/>
      <c r="IV39" s="282"/>
    </row>
    <row r="40" spans="1:256" x14ac:dyDescent="0.2">
      <c r="A40" s="218"/>
      <c r="B40" s="219"/>
      <c r="C40" s="283"/>
      <c r="D40" s="283"/>
      <c r="E40" s="283"/>
      <c r="F40" s="283"/>
      <c r="G40" s="283"/>
      <c r="H40" s="283"/>
      <c r="I40" s="283"/>
      <c r="J40" s="283"/>
      <c r="K40" s="283"/>
      <c r="L40" s="283"/>
      <c r="M40" s="284"/>
      <c r="N40" s="211"/>
      <c r="O40" s="21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  <c r="AA40" s="207"/>
      <c r="AB40" s="207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7"/>
      <c r="AO40" s="207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7"/>
      <c r="BB40" s="207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7"/>
      <c r="BO40" s="207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7"/>
      <c r="CB40" s="207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7"/>
      <c r="CO40" s="207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7"/>
      <c r="DB40" s="207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7"/>
      <c r="DO40" s="207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7"/>
      <c r="EB40" s="207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7"/>
      <c r="EO40" s="207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7"/>
      <c r="FB40" s="207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7"/>
      <c r="FO40" s="207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7"/>
      <c r="GB40" s="207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7"/>
      <c r="GO40" s="207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7"/>
      <c r="HB40" s="207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7"/>
      <c r="HO40" s="207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7"/>
      <c r="IB40" s="207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7"/>
      <c r="IO40" s="207"/>
      <c r="IP40" s="282"/>
      <c r="IQ40" s="282"/>
      <c r="IR40" s="282"/>
      <c r="IS40" s="282"/>
      <c r="IT40" s="282"/>
      <c r="IU40" s="282"/>
      <c r="IV40" s="282"/>
    </row>
    <row r="41" spans="1:256" x14ac:dyDescent="0.2">
      <c r="A41" s="218"/>
      <c r="B41" s="219"/>
      <c r="C41" s="283"/>
      <c r="D41" s="283"/>
      <c r="E41" s="283"/>
      <c r="F41" s="283"/>
      <c r="G41" s="283"/>
      <c r="H41" s="283"/>
      <c r="I41" s="283"/>
      <c r="J41" s="283"/>
      <c r="K41" s="283"/>
      <c r="L41" s="283"/>
      <c r="M41" s="284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3"/>
      <c r="D42" s="283"/>
      <c r="E42" s="283"/>
      <c r="F42" s="283"/>
      <c r="G42" s="283"/>
      <c r="H42" s="283"/>
      <c r="I42" s="283"/>
      <c r="J42" s="283"/>
      <c r="K42" s="283"/>
      <c r="L42" s="283"/>
      <c r="M42" s="284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3"/>
      <c r="D43" s="283"/>
      <c r="E43" s="283"/>
      <c r="F43" s="283"/>
      <c r="G43" s="283"/>
      <c r="H43" s="283"/>
      <c r="I43" s="283"/>
      <c r="J43" s="283"/>
      <c r="K43" s="283"/>
      <c r="L43" s="283"/>
      <c r="M43" s="284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3"/>
      <c r="D44" s="283"/>
      <c r="E44" s="283"/>
      <c r="F44" s="283"/>
      <c r="G44" s="283"/>
      <c r="H44" s="283"/>
      <c r="I44" s="283"/>
      <c r="J44" s="283"/>
      <c r="K44" s="283"/>
      <c r="L44" s="283"/>
      <c r="M44" s="284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4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3"/>
      <c r="D46" s="283"/>
      <c r="E46" s="283"/>
      <c r="F46" s="283"/>
      <c r="G46" s="283"/>
      <c r="H46" s="283"/>
      <c r="I46" s="283"/>
      <c r="J46" s="283"/>
      <c r="K46" s="283"/>
      <c r="L46" s="283"/>
      <c r="M46" s="284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3"/>
      <c r="D47" s="283"/>
      <c r="E47" s="283"/>
      <c r="F47" s="283"/>
      <c r="G47" s="283"/>
      <c r="H47" s="283"/>
      <c r="I47" s="283"/>
      <c r="J47" s="283"/>
      <c r="K47" s="283"/>
      <c r="L47" s="283"/>
      <c r="M47" s="284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3"/>
      <c r="D48" s="283"/>
      <c r="E48" s="283"/>
      <c r="F48" s="283"/>
      <c r="G48" s="283"/>
      <c r="H48" s="283"/>
      <c r="I48" s="283"/>
      <c r="J48" s="283"/>
      <c r="K48" s="283"/>
      <c r="L48" s="283"/>
      <c r="M48" s="284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3"/>
      <c r="D49" s="283"/>
      <c r="E49" s="283"/>
      <c r="F49" s="283"/>
      <c r="G49" s="283"/>
      <c r="H49" s="283"/>
      <c r="I49" s="283"/>
      <c r="J49" s="283"/>
      <c r="K49" s="283"/>
      <c r="L49" s="283"/>
      <c r="M49" s="284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84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3"/>
      <c r="D51" s="283"/>
      <c r="E51" s="283"/>
      <c r="F51" s="283"/>
      <c r="G51" s="283"/>
      <c r="H51" s="283"/>
      <c r="I51" s="283"/>
      <c r="J51" s="283"/>
      <c r="K51" s="283"/>
      <c r="L51" s="283"/>
      <c r="M51" s="284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3"/>
      <c r="D52" s="283"/>
      <c r="E52" s="283"/>
      <c r="F52" s="283"/>
      <c r="G52" s="283"/>
      <c r="H52" s="283"/>
      <c r="I52" s="283"/>
      <c r="J52" s="283"/>
      <c r="K52" s="283"/>
      <c r="L52" s="283"/>
      <c r="M52" s="284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3"/>
      <c r="D53" s="283"/>
      <c r="E53" s="283"/>
      <c r="F53" s="283"/>
      <c r="G53" s="283"/>
      <c r="H53" s="283"/>
      <c r="I53" s="283"/>
      <c r="J53" s="283"/>
      <c r="K53" s="283"/>
      <c r="L53" s="283"/>
      <c r="M53" s="284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3"/>
      <c r="D54" s="283"/>
      <c r="E54" s="283"/>
      <c r="F54" s="283"/>
      <c r="G54" s="283"/>
      <c r="H54" s="283"/>
      <c r="I54" s="283"/>
      <c r="J54" s="283"/>
      <c r="K54" s="283"/>
      <c r="L54" s="283"/>
      <c r="M54" s="284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3"/>
      <c r="D55" s="283"/>
      <c r="E55" s="283"/>
      <c r="F55" s="283"/>
      <c r="G55" s="283"/>
      <c r="H55" s="283"/>
      <c r="I55" s="283"/>
      <c r="J55" s="283"/>
      <c r="K55" s="283"/>
      <c r="L55" s="283"/>
      <c r="M55" s="284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3"/>
      <c r="D56" s="283"/>
      <c r="E56" s="283"/>
      <c r="F56" s="283"/>
      <c r="G56" s="283"/>
      <c r="H56" s="283"/>
      <c r="I56" s="283"/>
      <c r="J56" s="283"/>
      <c r="K56" s="283"/>
      <c r="L56" s="283"/>
      <c r="M56" s="284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3"/>
      <c r="D57" s="283"/>
      <c r="E57" s="283"/>
      <c r="F57" s="283"/>
      <c r="G57" s="283"/>
      <c r="H57" s="283"/>
      <c r="I57" s="283"/>
      <c r="J57" s="283"/>
      <c r="K57" s="283"/>
      <c r="L57" s="283"/>
      <c r="M57" s="284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3"/>
      <c r="D58" s="283"/>
      <c r="E58" s="283"/>
      <c r="F58" s="283"/>
      <c r="G58" s="283"/>
      <c r="H58" s="283"/>
      <c r="I58" s="283"/>
      <c r="J58" s="283"/>
      <c r="K58" s="283"/>
      <c r="L58" s="283"/>
      <c r="M58" s="284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3"/>
      <c r="D59" s="283"/>
      <c r="E59" s="283"/>
      <c r="F59" s="283"/>
      <c r="G59" s="283"/>
      <c r="H59" s="283"/>
      <c r="I59" s="283"/>
      <c r="J59" s="283"/>
      <c r="K59" s="283"/>
      <c r="L59" s="283"/>
      <c r="M59" s="284"/>
    </row>
    <row r="60" spans="1:256" x14ac:dyDescent="0.2">
      <c r="A60" s="218"/>
      <c r="B60" s="219"/>
      <c r="C60" s="283"/>
      <c r="D60" s="283"/>
      <c r="E60" s="283"/>
      <c r="F60" s="283"/>
      <c r="G60" s="283"/>
      <c r="H60" s="283"/>
      <c r="I60" s="283"/>
      <c r="J60" s="283"/>
      <c r="K60" s="283"/>
      <c r="L60" s="283"/>
      <c r="M60" s="284"/>
    </row>
    <row r="61" spans="1:256" x14ac:dyDescent="0.2">
      <c r="A61" s="218"/>
      <c r="B61" s="219"/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4"/>
    </row>
    <row r="62" spans="1:256" x14ac:dyDescent="0.2">
      <c r="A62" s="218"/>
      <c r="B62" s="219"/>
      <c r="C62" s="283"/>
      <c r="D62" s="283"/>
      <c r="E62" s="283"/>
      <c r="F62" s="283"/>
      <c r="G62" s="283"/>
      <c r="H62" s="283"/>
      <c r="I62" s="283"/>
      <c r="J62" s="283"/>
      <c r="K62" s="283"/>
      <c r="L62" s="283"/>
      <c r="M62" s="284"/>
    </row>
    <row r="63" spans="1:256" x14ac:dyDescent="0.2">
      <c r="A63" s="218"/>
      <c r="B63" s="219"/>
      <c r="C63" s="283"/>
      <c r="D63" s="283"/>
      <c r="E63" s="283"/>
      <c r="F63" s="283"/>
      <c r="G63" s="283"/>
      <c r="H63" s="283"/>
      <c r="I63" s="283"/>
      <c r="J63" s="283"/>
      <c r="K63" s="283"/>
      <c r="L63" s="283"/>
      <c r="M63" s="284"/>
    </row>
    <row r="64" spans="1:256" x14ac:dyDescent="0.2">
      <c r="A64" s="218"/>
      <c r="B64" s="219"/>
      <c r="C64" s="283"/>
      <c r="D64" s="283"/>
      <c r="E64" s="283"/>
      <c r="F64" s="283"/>
      <c r="G64" s="283"/>
      <c r="H64" s="283"/>
      <c r="I64" s="283"/>
      <c r="J64" s="283"/>
      <c r="K64" s="283"/>
      <c r="L64" s="283"/>
      <c r="M64" s="284"/>
    </row>
    <row r="65" spans="1:13" x14ac:dyDescent="0.2">
      <c r="A65" s="218"/>
      <c r="B65" s="219"/>
      <c r="C65" s="283"/>
      <c r="D65" s="283"/>
      <c r="E65" s="283"/>
      <c r="F65" s="283"/>
      <c r="G65" s="283"/>
      <c r="H65" s="283"/>
      <c r="I65" s="283"/>
      <c r="J65" s="283"/>
      <c r="K65" s="283"/>
      <c r="L65" s="283"/>
      <c r="M65" s="284"/>
    </row>
    <row r="66" spans="1:13" x14ac:dyDescent="0.2">
      <c r="A66" s="218"/>
      <c r="B66" s="219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</row>
    <row r="67" spans="1:13" x14ac:dyDescent="0.2">
      <c r="A67" s="218"/>
      <c r="B67" s="219"/>
      <c r="C67" s="283"/>
      <c r="D67" s="283"/>
      <c r="E67" s="283"/>
      <c r="F67" s="283"/>
      <c r="G67" s="283"/>
      <c r="H67" s="283"/>
      <c r="I67" s="283"/>
      <c r="J67" s="283"/>
      <c r="K67" s="283"/>
      <c r="L67" s="283"/>
      <c r="M67" s="284"/>
    </row>
    <row r="68" spans="1:13" x14ac:dyDescent="0.2">
      <c r="A68" s="218"/>
      <c r="B68" s="219"/>
      <c r="C68" s="283"/>
      <c r="D68" s="283"/>
      <c r="E68" s="283"/>
      <c r="F68" s="283"/>
      <c r="G68" s="283"/>
      <c r="H68" s="283"/>
      <c r="I68" s="283"/>
      <c r="J68" s="283"/>
      <c r="K68" s="283"/>
      <c r="L68" s="283"/>
      <c r="M68" s="284"/>
    </row>
    <row r="69" spans="1:13" x14ac:dyDescent="0.2">
      <c r="A69" s="218"/>
      <c r="B69" s="219"/>
      <c r="C69" s="283"/>
      <c r="D69" s="283"/>
      <c r="E69" s="283"/>
      <c r="F69" s="283"/>
      <c r="G69" s="283"/>
      <c r="H69" s="283"/>
      <c r="I69" s="283"/>
      <c r="J69" s="283"/>
      <c r="K69" s="283"/>
      <c r="L69" s="283"/>
      <c r="M69" s="284"/>
    </row>
    <row r="70" spans="1:13" ht="12" thickBot="1" x14ac:dyDescent="0.25">
      <c r="A70" s="220"/>
      <c r="B70" s="221"/>
      <c r="C70" s="296"/>
      <c r="D70" s="296"/>
      <c r="E70" s="296"/>
      <c r="F70" s="296"/>
      <c r="G70" s="296"/>
      <c r="H70" s="296"/>
      <c r="I70" s="296"/>
      <c r="J70" s="296"/>
      <c r="K70" s="296"/>
      <c r="L70" s="296"/>
      <c r="M70" s="297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98" t="s">
        <v>848</v>
      </c>
      <c r="B72" s="298"/>
      <c r="C72" s="298"/>
      <c r="D72" s="298"/>
      <c r="E72" s="298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5"/>
      <c r="D73" s="295"/>
      <c r="E73" s="295"/>
      <c r="F73" s="295"/>
      <c r="G73" s="295"/>
      <c r="H73" s="295"/>
      <c r="I73" s="295"/>
      <c r="J73" s="295"/>
      <c r="K73" s="295"/>
      <c r="L73" s="295"/>
      <c r="M73" s="295"/>
    </row>
    <row r="74" spans="1:13" x14ac:dyDescent="0.2">
      <c r="A74" s="211"/>
      <c r="B74" s="211"/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</row>
    <row r="75" spans="1:13" x14ac:dyDescent="0.2">
      <c r="A75" s="211"/>
      <c r="B75" s="211"/>
      <c r="C75" s="295"/>
      <c r="D75" s="295"/>
      <c r="E75" s="295"/>
      <c r="F75" s="295"/>
      <c r="G75" s="295"/>
      <c r="H75" s="295"/>
      <c r="I75" s="295"/>
      <c r="J75" s="295"/>
      <c r="K75" s="295"/>
      <c r="L75" s="295"/>
      <c r="M75" s="295"/>
    </row>
    <row r="76" spans="1:13" x14ac:dyDescent="0.2">
      <c r="A76" s="211"/>
      <c r="B76" s="211"/>
      <c r="C76" s="295"/>
      <c r="D76" s="295"/>
      <c r="E76" s="295"/>
      <c r="F76" s="295"/>
      <c r="G76" s="295"/>
      <c r="H76" s="295"/>
      <c r="I76" s="295"/>
      <c r="J76" s="295"/>
      <c r="K76" s="295"/>
      <c r="L76" s="295"/>
      <c r="M76" s="295"/>
    </row>
    <row r="77" spans="1:13" x14ac:dyDescent="0.2">
      <c r="A77" s="211"/>
      <c r="B77" s="211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</row>
    <row r="78" spans="1:13" x14ac:dyDescent="0.2">
      <c r="A78" s="211"/>
      <c r="B78" s="211"/>
      <c r="C78" s="295"/>
      <c r="D78" s="295"/>
      <c r="E78" s="295"/>
      <c r="F78" s="295"/>
      <c r="G78" s="295"/>
      <c r="H78" s="295"/>
      <c r="I78" s="295"/>
      <c r="J78" s="295"/>
      <c r="K78" s="295"/>
      <c r="L78" s="295"/>
      <c r="M78" s="295"/>
    </row>
    <row r="79" spans="1:13" x14ac:dyDescent="0.2">
      <c r="A79" s="211"/>
      <c r="B79" s="211"/>
      <c r="C79" s="295"/>
      <c r="D79" s="295"/>
      <c r="E79" s="295"/>
      <c r="F79" s="295"/>
      <c r="G79" s="295"/>
      <c r="H79" s="295"/>
      <c r="I79" s="295"/>
      <c r="J79" s="295"/>
      <c r="K79" s="295"/>
      <c r="L79" s="295"/>
      <c r="M79" s="295"/>
    </row>
    <row r="80" spans="1:13" x14ac:dyDescent="0.2">
      <c r="A80" s="211"/>
      <c r="B80" s="211"/>
      <c r="C80" s="295"/>
      <c r="D80" s="295"/>
      <c r="E80" s="295"/>
      <c r="F80" s="295"/>
      <c r="G80" s="295"/>
      <c r="H80" s="295"/>
      <c r="I80" s="295"/>
      <c r="J80" s="295"/>
      <c r="K80" s="295"/>
      <c r="L80" s="295"/>
      <c r="M80" s="295"/>
    </row>
    <row r="81" spans="1:13" x14ac:dyDescent="0.2">
      <c r="A81" s="211"/>
      <c r="B81" s="211"/>
      <c r="C81" s="295"/>
      <c r="D81" s="295"/>
      <c r="E81" s="295"/>
      <c r="F81" s="295"/>
      <c r="G81" s="295"/>
      <c r="H81" s="295"/>
      <c r="I81" s="295"/>
      <c r="J81" s="295"/>
      <c r="K81" s="295"/>
      <c r="L81" s="295"/>
      <c r="M81" s="295"/>
    </row>
    <row r="82" spans="1:13" x14ac:dyDescent="0.2">
      <c r="A82" s="211"/>
      <c r="B82" s="211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</row>
    <row r="83" spans="1:13" x14ac:dyDescent="0.2">
      <c r="A83" s="211"/>
      <c r="B83" s="211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</row>
    <row r="84" spans="1:13" x14ac:dyDescent="0.2">
      <c r="A84" s="211"/>
      <c r="B84" s="211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</row>
    <row r="85" spans="1:13" x14ac:dyDescent="0.2">
      <c r="A85" s="211"/>
      <c r="B85" s="211"/>
      <c r="C85" s="295"/>
      <c r="D85" s="295"/>
      <c r="E85" s="295"/>
      <c r="F85" s="295"/>
      <c r="G85" s="295"/>
      <c r="H85" s="295"/>
      <c r="I85" s="295"/>
      <c r="J85" s="295"/>
      <c r="K85" s="295"/>
      <c r="L85" s="295"/>
      <c r="M85" s="295"/>
    </row>
    <row r="86" spans="1:13" x14ac:dyDescent="0.2">
      <c r="A86" s="211"/>
      <c r="B86" s="211"/>
      <c r="C86" s="295"/>
      <c r="D86" s="295"/>
      <c r="E86" s="295"/>
      <c r="F86" s="295"/>
      <c r="G86" s="295"/>
      <c r="H86" s="295"/>
      <c r="I86" s="295"/>
      <c r="J86" s="295"/>
      <c r="K86" s="295"/>
      <c r="L86" s="295"/>
      <c r="M86" s="295"/>
    </row>
    <row r="87" spans="1:13" x14ac:dyDescent="0.2">
      <c r="A87" s="211"/>
      <c r="B87" s="211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</row>
    <row r="88" spans="1:13" x14ac:dyDescent="0.2">
      <c r="A88" s="211"/>
      <c r="B88" s="211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</row>
    <row r="89" spans="1:13" x14ac:dyDescent="0.2">
      <c r="A89" s="211"/>
      <c r="B89" s="211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</row>
    <row r="90" spans="1:13" x14ac:dyDescent="0.2">
      <c r="A90" s="211"/>
      <c r="B90" s="211"/>
      <c r="C90" s="295"/>
      <c r="D90" s="295"/>
      <c r="E90" s="295"/>
      <c r="F90" s="295"/>
      <c r="G90" s="295"/>
      <c r="H90" s="295"/>
      <c r="I90" s="295"/>
      <c r="J90" s="295"/>
      <c r="K90" s="295"/>
      <c r="L90" s="295"/>
      <c r="M90" s="295"/>
    </row>
  </sheetData>
  <sheetProtection password="A70A" sheet="1" objects="1" scenarios="1"/>
  <mergeCells count="223">
    <mergeCell ref="C75:M75"/>
    <mergeCell ref="C67:M67"/>
    <mergeCell ref="C68:M68"/>
    <mergeCell ref="C69:M69"/>
    <mergeCell ref="C63:M63"/>
    <mergeCell ref="C64:M64"/>
    <mergeCell ref="C65:M65"/>
    <mergeCell ref="C60:M60"/>
    <mergeCell ref="C58:M58"/>
    <mergeCell ref="C62:M62"/>
    <mergeCell ref="C61:M61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52:M52"/>
    <mergeCell ref="C50:M50"/>
    <mergeCell ref="C47:M47"/>
    <mergeCell ref="C48:M48"/>
    <mergeCell ref="C49:M49"/>
    <mergeCell ref="C51:M51"/>
    <mergeCell ref="C56:M56"/>
    <mergeCell ref="C57:M57"/>
    <mergeCell ref="C59:M59"/>
    <mergeCell ref="C53:M53"/>
    <mergeCell ref="C54:M54"/>
    <mergeCell ref="C55:M55"/>
    <mergeCell ref="C32:M32"/>
    <mergeCell ref="C30:M30"/>
    <mergeCell ref="C31:M31"/>
    <mergeCell ref="P31:Z31"/>
    <mergeCell ref="AC31:AM31"/>
    <mergeCell ref="AP31:AZ31"/>
    <mergeCell ref="P32:Z32"/>
    <mergeCell ref="C28:M28"/>
    <mergeCell ref="C39:M39"/>
    <mergeCell ref="C29:M29"/>
    <mergeCell ref="C34:M34"/>
    <mergeCell ref="C35:M35"/>
    <mergeCell ref="C36:M36"/>
    <mergeCell ref="C38:M38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5:M15"/>
    <mergeCell ref="C16:M16"/>
    <mergeCell ref="C17:M17"/>
    <mergeCell ref="C18:M18"/>
    <mergeCell ref="C19:M19"/>
    <mergeCell ref="C20:M20"/>
    <mergeCell ref="AP29:AZ29"/>
    <mergeCell ref="C21:M21"/>
    <mergeCell ref="C22:M22"/>
    <mergeCell ref="C23:M23"/>
    <mergeCell ref="C24:M24"/>
    <mergeCell ref="C25:M25"/>
    <mergeCell ref="C26:M26"/>
    <mergeCell ref="C27:M27"/>
    <mergeCell ref="A1:I1"/>
    <mergeCell ref="C3:M3"/>
    <mergeCell ref="C4:M4"/>
    <mergeCell ref="F2:I2"/>
    <mergeCell ref="P29:Z29"/>
    <mergeCell ref="AC29:AM29"/>
    <mergeCell ref="C10:M10"/>
    <mergeCell ref="C11:M11"/>
    <mergeCell ref="C12:M12"/>
    <mergeCell ref="C14:M14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IC31:IM31"/>
    <mergeCell ref="IP31:IV31"/>
    <mergeCell ref="CP32:CZ32"/>
    <mergeCell ref="CP30:CZ30"/>
    <mergeCell ref="CC30:CM30"/>
    <mergeCell ref="BC30:BM30"/>
    <mergeCell ref="BP30:BZ30"/>
    <mergeCell ref="EC29:EM29"/>
    <mergeCell ref="EP29:EZ29"/>
    <mergeCell ref="FC29:FM29"/>
    <mergeCell ref="CP29:CZ29"/>
    <mergeCell ref="DP29:DZ29"/>
    <mergeCell ref="DC29:DM29"/>
    <mergeCell ref="BC29:BM29"/>
    <mergeCell ref="HP29:HZ29"/>
    <mergeCell ref="IC29:IM29"/>
    <mergeCell ref="FP29:FZ29"/>
    <mergeCell ref="GC29:GM29"/>
    <mergeCell ref="GP29:GZ29"/>
    <mergeCell ref="HC29:HM29"/>
    <mergeCell ref="IC30:IM30"/>
    <mergeCell ref="HP30:HZ30"/>
    <mergeCell ref="FC30:FM30"/>
    <mergeCell ref="GC31:GM31"/>
    <mergeCell ref="GP31:GZ31"/>
    <mergeCell ref="HC31:HM31"/>
    <mergeCell ref="IP30:IV30"/>
    <mergeCell ref="AP40:AZ40"/>
    <mergeCell ref="BC31:BM31"/>
    <mergeCell ref="BC32:BM32"/>
    <mergeCell ref="BC39:BM39"/>
    <mergeCell ref="BP31:BZ31"/>
    <mergeCell ref="CC31:CM31"/>
    <mergeCell ref="HP31:HZ31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DC30:DM30"/>
    <mergeCell ref="DP30:DZ30"/>
    <mergeCell ref="CC32:CM32"/>
    <mergeCell ref="DC32:DM32"/>
    <mergeCell ref="AC32:AM32"/>
    <mergeCell ref="AP32:AZ32"/>
    <mergeCell ref="BP32:BZ32"/>
    <mergeCell ref="FP30:FZ30"/>
    <mergeCell ref="FC31:FM31"/>
    <mergeCell ref="FP31:FZ31"/>
    <mergeCell ref="CP31:CZ31"/>
    <mergeCell ref="FP32:FZ32"/>
    <mergeCell ref="EC30:EM30"/>
    <mergeCell ref="EP30:EZ30"/>
    <mergeCell ref="DP32:D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EP32:EZ32"/>
    <mergeCell ref="HP32:HZ32"/>
    <mergeCell ref="HC39:HM39"/>
    <mergeCell ref="DC39:DM39"/>
    <mergeCell ref="DP39:DZ39"/>
    <mergeCell ref="EC39:EM39"/>
    <mergeCell ref="GC39:GM39"/>
    <mergeCell ref="GC32:GM32"/>
    <mergeCell ref="EC32:EM32"/>
    <mergeCell ref="FC32:FM32"/>
    <mergeCell ref="HP39:HZ39"/>
    <mergeCell ref="IP39:IV39"/>
    <mergeCell ref="EP39:EZ39"/>
    <mergeCell ref="FC39:FM39"/>
    <mergeCell ref="FP39:FZ39"/>
    <mergeCell ref="GP39:GZ39"/>
    <mergeCell ref="HP38:HZ38"/>
    <mergeCell ref="IC38:IM38"/>
    <mergeCell ref="IP38:IV38"/>
    <mergeCell ref="IC39:IM39"/>
    <mergeCell ref="P38:Z38"/>
    <mergeCell ref="AC38:AM38"/>
    <mergeCell ref="AP38:AZ38"/>
    <mergeCell ref="BP39:BZ39"/>
    <mergeCell ref="CC39:CM39"/>
    <mergeCell ref="CP39:CZ39"/>
    <mergeCell ref="BP38:BZ38"/>
    <mergeCell ref="CC38:CM38"/>
    <mergeCell ref="CP38:CZ38"/>
    <mergeCell ref="BC38:BM38"/>
    <mergeCell ref="P39:Z39"/>
    <mergeCell ref="AC39:AM39"/>
    <mergeCell ref="AP39:AZ39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C43:M43"/>
    <mergeCell ref="BC40:BM40"/>
    <mergeCell ref="DC40:DM40"/>
    <mergeCell ref="EP40:EZ40"/>
    <mergeCell ref="C40:M40"/>
    <mergeCell ref="P40:Z40"/>
    <mergeCell ref="AC40:AM40"/>
    <mergeCell ref="IP40:IV40"/>
    <mergeCell ref="C45:M45"/>
    <mergeCell ref="IC40:IM40"/>
    <mergeCell ref="BP40:BZ40"/>
    <mergeCell ref="FC40:FM40"/>
    <mergeCell ref="FP40:FZ40"/>
    <mergeCell ref="CC40:CM40"/>
    <mergeCell ref="CP40:C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2014-10-17T17:02:59Z</cp:lastPrinted>
  <dcterms:created xsi:type="dcterms:W3CDTF">1997-12-04T19:04:30Z</dcterms:created>
  <dcterms:modified xsi:type="dcterms:W3CDTF">2014-10-17T17:08:02Z</dcterms:modified>
</cp:coreProperties>
</file>