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F662" i="1" s="1"/>
  <c r="I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J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F461" i="1" s="1"/>
  <c r="H639" i="1" s="1"/>
  <c r="G460" i="1"/>
  <c r="H460" i="1"/>
  <c r="I460" i="1"/>
  <c r="G461" i="1"/>
  <c r="H461" i="1"/>
  <c r="I461" i="1"/>
  <c r="H642" i="1" s="1"/>
  <c r="F470" i="1"/>
  <c r="G470" i="1"/>
  <c r="H470" i="1"/>
  <c r="I470" i="1"/>
  <c r="J470" i="1"/>
  <c r="F474" i="1"/>
  <c r="G474" i="1"/>
  <c r="G476" i="1" s="1"/>
  <c r="H623" i="1" s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H529" i="1"/>
  <c r="I529" i="1"/>
  <c r="J529" i="1"/>
  <c r="K529" i="1"/>
  <c r="F534" i="1"/>
  <c r="G534" i="1"/>
  <c r="H534" i="1"/>
  <c r="H545" i="1" s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A31" i="12"/>
  <c r="C70" i="2"/>
  <c r="A40" i="12"/>
  <c r="D12" i="13"/>
  <c r="C12" i="13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C78" i="2"/>
  <c r="C81" i="2" s="1"/>
  <c r="D50" i="2"/>
  <c r="G157" i="2"/>
  <c r="F18" i="2"/>
  <c r="G161" i="2"/>
  <c r="G156" i="2"/>
  <c r="E103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J643" i="1"/>
  <c r="J476" i="1"/>
  <c r="H626" i="1" s="1"/>
  <c r="F476" i="1"/>
  <c r="H622" i="1" s="1"/>
  <c r="I476" i="1"/>
  <c r="H625" i="1" s="1"/>
  <c r="J625" i="1" s="1"/>
  <c r="G338" i="1"/>
  <c r="G352" i="1" s="1"/>
  <c r="F169" i="1"/>
  <c r="J140" i="1"/>
  <c r="F571" i="1"/>
  <c r="K550" i="1"/>
  <c r="G22" i="2"/>
  <c r="K598" i="1"/>
  <c r="G647" i="1" s="1"/>
  <c r="J647" i="1" s="1"/>
  <c r="K545" i="1"/>
  <c r="J552" i="1"/>
  <c r="C29" i="10"/>
  <c r="H140" i="1"/>
  <c r="L393" i="1"/>
  <c r="A13" i="12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45" i="1"/>
  <c r="L570" i="1"/>
  <c r="I571" i="1"/>
  <c r="J636" i="1"/>
  <c r="G36" i="2"/>
  <c r="L565" i="1"/>
  <c r="K551" i="1"/>
  <c r="C22" i="13"/>
  <c r="C138" i="2"/>
  <c r="C16" i="13"/>
  <c r="H33" i="13"/>
  <c r="L539" i="1" l="1"/>
  <c r="I545" i="1"/>
  <c r="L524" i="1"/>
  <c r="J634" i="1"/>
  <c r="J623" i="1"/>
  <c r="J644" i="1"/>
  <c r="J639" i="1"/>
  <c r="J622" i="1"/>
  <c r="J649" i="1"/>
  <c r="L290" i="1"/>
  <c r="L362" i="1"/>
  <c r="G635" i="1" s="1"/>
  <c r="J635" i="1" s="1"/>
  <c r="D29" i="13"/>
  <c r="C29" i="13" s="1"/>
  <c r="H52" i="1"/>
  <c r="H619" i="1" s="1"/>
  <c r="J619" i="1" s="1"/>
  <c r="G624" i="1"/>
  <c r="J624" i="1"/>
  <c r="D31" i="2"/>
  <c r="D18" i="2"/>
  <c r="F661" i="1"/>
  <c r="I661" i="1" s="1"/>
  <c r="C21" i="10"/>
  <c r="C128" i="2"/>
  <c r="D145" i="2"/>
  <c r="L211" i="1"/>
  <c r="L257" i="1" s="1"/>
  <c r="L271" i="1" s="1"/>
  <c r="G632" i="1" s="1"/>
  <c r="J632" i="1" s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104" i="2" l="1"/>
  <c r="G672" i="1"/>
  <c r="C5" i="10" s="1"/>
  <c r="C145" i="2"/>
  <c r="F660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4" i="1" l="1"/>
  <c r="I660" i="1"/>
  <c r="I664" i="1" s="1"/>
  <c r="I672" i="1" s="1"/>
  <c r="C7" i="10" s="1"/>
  <c r="H656" i="1"/>
  <c r="D28" i="10"/>
  <c r="C41" i="10"/>
  <c r="D38" i="10" s="1"/>
  <c r="I667" i="1" l="1"/>
  <c r="F672" i="1"/>
  <c r="C4" i="10" s="1"/>
  <c r="F667" i="1"/>
  <c r="D37" i="10"/>
  <c r="D36" i="10"/>
  <c r="D35" i="10"/>
  <c r="D40" i="10"/>
  <c r="D39" i="10"/>
  <c r="D41" i="10" l="1"/>
  <c r="G545" i="1"/>
  <c r="G529" i="1"/>
  <c r="L526" i="1"/>
  <c r="G549" i="1" s="1"/>
  <c r="K549" i="1" l="1"/>
  <c r="K552" i="1" s="1"/>
  <c r="G552" i="1"/>
  <c r="L529" i="1"/>
  <c r="L545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<sst xmlns="http://schemas.openxmlformats.org/spreadsheetml/2006/main" count="3966" uniqueCount="916">
  <si>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</si>
  <si>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</si>
  <si>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</si>
  <si>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</si>
  <si>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</si>
  <si>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</si>
  <si>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</si>
  <si>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</si>
  <si>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</si>
  <si>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</si>
  <si>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</si>
  <si>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</si>
  <si>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</si>
  <si>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</si>
  <si>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</si>
  <si>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</si>
  <si>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</si>
  <si>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</si>
  <si>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</si>
  <si>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</si>
  <si>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</si>
  <si>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</si>
  <si>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</si>
  <si>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</si>
  <si>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</si>
  <si>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</si>
  <si>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</si>
  <si>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</si>
  <si>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</si>
  <si>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</si>
  <si>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</si>
  <si>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</si>
  <si>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</si>
  <si>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</si>
  <si>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</si>
  <si>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</si>
  <si>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</si>
  <si>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</si>
  <si>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</si>
  <si>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</si>
  <si>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</si>
  <si>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</si>
  <si>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</si>
  <si>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</si>
  <si>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</si>
  <si>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</si>
  <si>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</si>
  <si>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</si>
  <si>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</si>
  <si>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</si>
  <si>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</si>
  <si>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</si>
  <si>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</si>
  <si>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</si>
  <si>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</si>
  <si>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</si>
  <si>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</si>
  <si>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</si>
  <si>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</si>
  <si>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</si>
  <si>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</si>
  <si>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</si>
  <si>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</si>
  <si>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</si>
  <si>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</si>
  <si>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</si>
  <si>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</si>
  <si>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</si>
  <si>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</si>
  <si>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</si>
  <si>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</si>
  <si>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</si>
  <si>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</si>
  <si>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</si>
  <si>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</si>
  <si>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</si>
  <si>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</si>
  <si>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</si>
  <si>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</si>
  <si>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</si>
  <si>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</si>
  <si>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</si>
  <si>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</si>
  <si>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</si>
  <si>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</si>
  <si>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</si>
  <si>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</si>
  <si>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</si>
  <si>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</si>
  <si>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</si>
  <si>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</si>
  <si>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</si>
  <si>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</si>
  <si>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</si>
  <si>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</si>
  <si>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</si>
  <si>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</si>
  <si>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</si>
  <si>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</si>
  <si>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</si>
  <si>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</si>
  <si>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</si>
  <si>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</si>
  <si>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</si>
  <si>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</si>
  <si>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</si>
  <si>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</si>
  <si>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</si>
  <si>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</si>
  <si>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</si>
  <si>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</si>
  <si>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</si>
  <si>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</si>
  <si>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</si>
  <si>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</si>
  <si>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</si>
  <si>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</si>
  <si>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</si>
  <si>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</si>
  <si>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</si>
  <si>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</si>
  <si>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</si>
  <si>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</si>
  <si>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</si>
  <si>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</si>
  <si>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</si>
  <si>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</si>
  <si>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</si>
  <si>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</si>
  <si>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</si>
  <si>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</si>
  <si>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</si>
  <si>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</si>
  <si>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</si>
  <si>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</si>
  <si>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</si>
  <si>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</si>
  <si>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</si>
  <si>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</si>
  <si>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</si>
  <si>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</si>
  <si>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</si>
  <si>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</si>
  <si>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</si>
  <si>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</si>
  <si>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</si>
  <si>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</si>
  <si>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</si>
  <si>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</si>
  <si>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</si>
  <si>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</si>
  <si>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</si>
  <si>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</si>
  <si>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</si>
  <si>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</si>
  <si>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</si>
  <si>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</si>
  <si>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</si>
  <si>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</si>
  <si>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</si>
  <si>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</si>
  <si>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</si>
  <si>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</si>
  <si>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</si>
  <si>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</si>
  <si>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</si>
  <si>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</si>
  <si>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</si>
  <si>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</si>
  <si>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</si>
  <si>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</si>
  <si>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</si>
  <si>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</si>
  <si>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</si>
  <si>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</si>
  <si>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</si>
  <si>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</si>
  <si>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</si>
  <si>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</si>
  <si>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</si>
  <si>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</si>
  <si>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</si>
  <si>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</si>
  <si>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</si>
  <si>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</si>
  <si>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</si>
  <si>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</si>
  <si>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</si>
  <si>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</si>
  <si>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</si>
  <si>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</si>
  <si>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</si>
  <si>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</si>
  <si>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</si>
  <si>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</si>
  <si>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</si>
  <si>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</si>
  <si>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</si>
  <si>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</si>
  <si>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</si>
  <si>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</si>
  <si>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</si>
  <si>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</si>
  <si>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</si>
  <si>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</si>
  <si>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</si>
  <si>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</si>
  <si>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</si>
  <si>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</si>
  <si>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</si>
  <si>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</si>
  <si>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</si>
  <si>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</si>
  <si>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</si>
  <si>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</si>
  <si>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</si>
  <si>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</si>
  <si>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</si>
  <si>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</si>
  <si>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</si>
  <si>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</si>
  <si>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</si>
  <si>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</si>
  <si>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</si>
  <si>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</si>
  <si>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</si>
  <si>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</si>
  <si>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</si>
  <si>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</si>
  <si>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</si>
  <si>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</si>
  <si>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</si>
  <si>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</si>
  <si>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</si>
  <si>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</si>
  <si>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</si>
  <si>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</si>
  <si>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</si>
  <si>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</si>
  <si>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</si>
  <si>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</si>
  <si>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</si>
  <si>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</si>
  <si>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</si>
  <si>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</si>
  <si>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</si>
  <si>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</si>
  <si>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</si>
  <si>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</si>
  <si>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</si>
  <si>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</si>
  <si>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</si>
  <si>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</si>
  <si>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</si>
  <si>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</si>
  <si>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</si>
  <si>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</si>
  <si>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</si>
  <si>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</si>
  <si>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</si>
  <si>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</si>
  <si>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</si>
  <si>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</si>
  <si>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</si>
  <si>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</si>
  <si>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</si>
  <si>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</si>
  <si>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</si>
  <si>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</si>
  <si>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</si>
  <si>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</si>
  <si>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</si>
  <si>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</si>
  <si>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</si>
  <si>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</si>
  <si>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</si>
  <si>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</si>
  <si>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</si>
  <si>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</si>
  <si>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</si>
  <si>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</si>
  <si>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</si>
  <si>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</si>
  <si>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</si>
  <si>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</si>
  <si>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</si>
  <si>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</si>
  <si>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</si>
  <si>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</si>
  <si>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</si>
  <si>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</si>
  <si>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</si>
  <si>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</si>
  <si>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</si>
  <si>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</si>
  <si>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</si>
  <si>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</si>
  <si>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</si>
  <si>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</si>
  <si>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</si>
  <si>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</si>
  <si>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</si>
  <si>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</si>
  <si>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</si>
  <si>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</si>
  <si>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</si>
  <si>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</si>
  <si>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</si>
  <si>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</si>
  <si>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</si>
  <si>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</si>
  <si>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</si>
  <si>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</si>
  <si>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</si>
  <si>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</si>
  <si>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</si>
  <si>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</si>
  <si>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</si>
  <si>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</si>
  <si>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</si>
  <si>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</si>
  <si>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</si>
  <si>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</si>
  <si>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</si>
  <si>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</si>
  <si>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</si>
  <si>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</si>
  <si>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</si>
  <si>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</si>
  <si>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</si>
  <si>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</si>
  <si>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</si>
  <si>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</si>
  <si>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</si>
  <si>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</si>
  <si>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</si>
  <si>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</si>
  <si>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</si>
  <si>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</si>
  <si>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</si>
  <si>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</si>
  <si>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</si>
  <si>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</si>
  <si>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</si>
  <si>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</si>
  <si>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</si>
  <si>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</si>
  <si>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</si>
  <si>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</si>
  <si>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</si>
  <si>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</si>
  <si>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</si>
  <si>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</si>
  <si>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</si>
  <si>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</si>
  <si>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</si>
  <si>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</si>
  <si>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</si>
  <si>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</si>
  <si>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</si>
  <si>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</si>
  <si>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</si>
  <si>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</si>
  <si>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</si>
  <si>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</si>
  <si>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</si>
  <si>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</si>
  <si>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</si>
  <si>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</si>
  <si>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</si>
  <si>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</si>
  <si>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</si>
  <si>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</si>
  <si>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</si>
  <si>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</si>
  <si>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</si>
  <si>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</si>
  <si>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</si>
  <si>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</si>
  <si>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</si>
  <si>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</si>
  <si>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</si>
  <si>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</si>
  <si>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</si>
  <si>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</si>
  <si>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</si>
  <si>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</si>
  <si>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</si>
  <si>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</si>
  <si>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</si>
  <si>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</si>
  <si>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</si>
  <si>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</si>
  <si>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</si>
  <si>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</si>
  <si>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</si>
  <si>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</si>
  <si>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</si>
  <si>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</si>
  <si>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</si>
  <si>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</si>
  <si>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</si>
  <si>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</si>
  <si>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</si>
  <si>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</si>
  <si>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</si>
  <si>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</si>
  <si>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</si>
  <si>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</si>
  <si>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</si>
  <si>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</si>
  <si>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</si>
  <si>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</si>
  <si>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</si>
  <si>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</si>
  <si>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</si>
  <si>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</si>
  <si>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</si>
  <si>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</si>
  <si>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</si>
  <si>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</si>
  <si>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</si>
  <si>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</si>
  <si>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</si>
  <si>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</si>
  <si>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</si>
  <si>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</si>
  <si>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</si>
  <si>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</si>
  <si>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</si>
  <si>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</si>
  <si>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</si>
  <si>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</si>
  <si>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</si>
  <si>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</si>
  <si>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</si>
  <si>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</si>
  <si>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</si>
  <si>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</si>
  <si>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</si>
  <si>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</si>
  <si>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</si>
  <si>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</si>
  <si>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</si>
  <si>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</si>
  <si>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</si>
  <si>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</si>
  <si>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</si>
  <si>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</si>
  <si>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</si>
  <si>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</si>
  <si>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</si>
  <si>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</si>
  <si>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</si>
  <si>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</si>
  <si>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</si>
  <si>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</si>
  <si>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</si>
  <si>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</si>
  <si>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</si>
  <si>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</si>
  <si>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</si>
  <si>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</si>
  <si>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</si>
  <si>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</si>
  <si>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</si>
  <si>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</si>
  <si>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</si>
  <si>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</si>
  <si>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</si>
  <si>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</si>
  <si>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</si>
  <si>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</si>
  <si>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</si>
  <si>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</si>
  <si>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</si>
  <si>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</si>
  <si>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</si>
  <si>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</si>
  <si>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</si>
  <si>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</si>
  <si>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</si>
  <si>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</si>
  <si>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</si>
  <si>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</si>
  <si>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</si>
  <si>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</si>
  <si>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</si>
  <si>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</si>
  <si>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</si>
  <si>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</si>
  <si>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</si>
  <si>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</si>
  <si>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</si>
  <si>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</si>
  <si>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</si>
  <si>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</si>
  <si>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</si>
  <si>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</si>
  <si>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</si>
  <si>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</si>
  <si>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</si>
  <si>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</si>
  <si>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</si>
  <si>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</si>
  <si>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</si>
  <si>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</si>
  <si>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</si>
  <si>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</si>
  <si>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</si>
  <si>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</si>
  <si>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</si>
  <si>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</si>
  <si>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</si>
  <si>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</si>
  <si>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</si>
  <si>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</si>
  <si>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</si>
  <si>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</si>
  <si>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</si>
  <si>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</si>
  <si>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</si>
  <si>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</si>
  <si>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</si>
  <si>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</si>
  <si>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</si>
  <si>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</si>
  <si>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</si>
  <si>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</si>
  <si>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</si>
  <si>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</si>
  <si>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</si>
  <si>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</si>
  <si>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</si>
  <si>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</si>
  <si>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</si>
  <si>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</si>
  <si>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</si>
  <si>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</si>
  <si>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</si>
  <si>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</si>
  <si>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</si>
  <si>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</si>
  <si>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</si>
  <si>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</si>
  <si>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</si>
  <si>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</si>
  <si>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</si>
  <si>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</si>
  <si>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</si>
  <si>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</si>
  <si>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</si>
  <si>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</si>
  <si>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</si>
  <si>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</si>
  <si>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</si>
  <si>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</si>
  <si>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</si>
  <si>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</si>
  <si>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</si>
  <si>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</si>
  <si>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</si>
  <si>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</si>
  <si>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</si>
  <si>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</si>
  <si>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</si>
  <si>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</si>
  <si>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</si>
  <si>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</si>
  <si>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</si>
  <si>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</si>
  <si>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</si>
  <si>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</si>
  <si>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</si>
  <si>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</si>
  <si>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</si>
  <si>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</si>
  <si>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</si>
  <si>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</si>
  <si>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</si>
  <si>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</si>
  <si>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</si>
  <si>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</si>
  <si>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</si>
  <si>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</si>
  <si>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</si>
  <si>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</si>
  <si>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</si>
  <si>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</si>
  <si>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</si>
  <si>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</si>
  <si>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</si>
  <si>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</si>
  <si>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</si>
  <si>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</si>
  <si>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</si>
  <si>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</si>
  <si>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</si>
  <si>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</si>
  <si>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</si>
  <si>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</si>
  <si>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</si>
  <si>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</si>
  <si>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</si>
  <si>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</si>
  <si>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</si>
  <si>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</si>
  <si>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</si>
  <si>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</si>
  <si>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</si>
  <si>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</si>
  <si>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</si>
  <si>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</si>
  <si>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</si>
  <si>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</si>
  <si>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</si>
  <si>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</si>
  <si>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</si>
  <si>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</si>
  <si>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</si>
  <si>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</si>
  <si>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</si>
  <si>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</si>
  <si>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</si>
  <si>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</si>
  <si>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</si>
  <si>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</si>
  <si>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</si>
  <si>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</si>
  <si>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</si>
  <si>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</si>
  <si>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</si>
  <si>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</si>
  <si>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</si>
  <si>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</si>
  <si>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</si>
  <si>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</si>
  <si>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</si>
  <si>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</si>
  <si>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</si>
  <si>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</si>
  <si>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</si>
  <si>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</si>
  <si>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</si>
  <si>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</si>
  <si>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</si>
  <si>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</si>
  <si>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</si>
  <si>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</si>
  <si>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</si>
  <si>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</si>
  <si>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</si>
  <si>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</si>
  <si>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</si>
  <si>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</si>
  <si>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</si>
  <si>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</si>
  <si>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</si>
  <si>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</si>
  <si>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</si>
  <si>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</si>
  <si>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</si>
  <si>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</si>
  <si>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</si>
  <si>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</si>
  <si>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</si>
  <si>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</si>
  <si>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</si>
  <si>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</si>
  <si>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</si>
  <si>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</si>
  <si>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</si>
  <si>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</si>
  <si>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</si>
  <si>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</si>
  <si>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</si>
  <si>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</si>
  <si>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</si>
  <si>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</si>
  <si>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</si>
  <si>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</si>
  <si>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</si>
  <si>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</si>
  <si>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</si>
  <si>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</si>
  <si>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</si>
  <si>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</si>
  <si>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</si>
  <si>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</si>
  <si>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</si>
  <si>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</si>
  <si>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</si>
  <si>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</si>
  <si>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</si>
  <si>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</si>
  <si>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</si>
  <si>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</si>
  <si>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</si>
  <si>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</si>
  <si>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</si>
  <si>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</si>
  <si>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</si>
  <si>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</si>
  <si>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</si>
  <si>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</si>
  <si>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</si>
  <si>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</si>
  <si>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</si>
  <si>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</si>
  <si>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</si>
  <si>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</si>
  <si>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</si>
  <si>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</si>
  <si>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</si>
  <si>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</si>
  <si>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</si>
  <si>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</si>
  <si>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</si>
  <si>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</si>
  <si>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</si>
  <si>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</si>
  <si>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</si>
  <si>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</si>
  <si>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</si>
  <si>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</si>
  <si>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</si>
  <si>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</si>
  <si>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</si>
  <si>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</si>
  <si>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</si>
  <si>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</si>
  <si>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</si>
  <si>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</si>
  <si>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</si>
  <si>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</si>
  <si>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</si>
  <si>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</si>
  <si>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</si>
  <si>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</si>
  <si>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</si>
  <si>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</si>
  <si>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</si>
  <si>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</si>
  <si>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</si>
  <si>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</si>
  <si>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</si>
  <si>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</si>
  <si>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</si>
  <si>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</si>
  <si>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</si>
  <si>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</si>
  <si>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</si>
  <si>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</si>
  <si>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</si>
  <si>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</si>
  <si>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</si>
  <si>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</si>
  <si>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</si>
  <si>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</si>
  <si>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</si>
  <si>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</si>
  <si>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</si>
  <si>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</si>
  <si>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</si>
  <si>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</si>
  <si>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</si>
  <si>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</si>
  <si>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</si>
  <si>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</si>
  <si>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</si>
  <si>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</si>
  <si>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</si>
  <si>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</si>
  <si>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</si>
  <si>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</si>
  <si>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</si>
  <si>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</si>
  <si>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</si>
  <si>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</si>
  <si>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</si>
  <si>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</si>
  <si>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</si>
  <si>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</si>
  <si>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</si>
  <si>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</si>
  <si>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</si>
  <si>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</si>
  <si>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</si>
  <si>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</si>
  <si>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</si>
  <si>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</si>
  <si>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</si>
  <si>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</si>
  <si>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</si>
  <si>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</si>
  <si>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</si>
  <si>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</si>
  <si>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</si>
  <si>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</si>
  <si>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</si>
  <si>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</si>
  <si>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</si>
  <si>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</si>
  <si>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</si>
  <si>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</si>
  <si>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</si>
  <si>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</si>
  <si>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</si>
  <si>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</si>
  <si>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</si>
  <si>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</si>
  <si>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</si>
  <si>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</si>
  <si>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</si>
  <si>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</si>
  <si>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</si>
  <si>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</si>
  <si>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</si>
  <si>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</si>
  <si>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</si>
  <si>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</si>
  <si>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</si>
  <si>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</si>
  <si>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</si>
  <si>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</si>
  <si>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</si>
  <si>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</si>
  <si>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</si>
  <si>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</si>
  <si>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</si>
  <si>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</si>
  <si>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</si>
  <si>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</si>
  <si>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</si>
  <si>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</si>
  <si>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</si>
  <si>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</si>
  <si>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</si>
  <si>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</si>
  <si>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</si>
  <si>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</si>
  <si>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</si>
  <si>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</si>
  <si>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</si>
  <si>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</si>
  <si>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</si>
  <si>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</si>
  <si>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</si>
  <si>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</si>
  <si>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</si>
  <si>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</si>
  <si>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</si>
  <si>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</si>
  <si>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</si>
  <si>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</si>
  <si>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</si>
  <si>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</si>
  <si>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</si>
  <si>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</si>
  <si>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</si>
  <si>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</si>
  <si>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</si>
  <si>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</si>
  <si>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</si>
  <si>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</si>
  <si>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</si>
  <si>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</si>
  <si>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</si>
  <si>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</si>
  <si>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</si>
  <si>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</si>
  <si>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</si>
  <si>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</si>
  <si>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</si>
  <si>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</si>
  <si>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</si>
  <si>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</si>
  <si>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</si>
  <si>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</si>
  <si>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</si>
  <si>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</si>
  <si>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</si>
  <si>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</si>
  <si>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</si>
  <si>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</si>
  <si>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</si>
  <si>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</si>
  <si>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</si>
  <si>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</si>
  <si>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</si>
  <si>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</si>
  <si>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</si>
  <si>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</si>
  <si>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</si>
  <si>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</si>
  <si>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</si>
  <si>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</si>
  <si>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</si>
  <si>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</si>
  <si>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</si>
  <si>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</si>
  <si>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</si>
  <si>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</si>
  <si>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</si>
  <si>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</si>
  <si>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</si>
  <si>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</si>
  <si>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</si>
  <si>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</si>
  <si>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</si>
  <si>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</si>
  <si>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Newfields School District</t>
  </si>
  <si>
    <t xml:space="preserve">        (posted as a credit to the monthly invoice for health insurance)</t>
  </si>
  <si>
    <t>The settlement from  Local Gov't Center's health Trust Fund:          $ 29,140.47</t>
  </si>
  <si>
    <t xml:space="preserve">     (posted as a credit to the monthly invoice for dental insurance)</t>
  </si>
  <si>
    <t>The settlement from Local Gov't Center's dental Trust Fund:     $ 1,768.73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</si>
</sst>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387</v>
      </c>
      <c r="C2" s="21">
        <v>387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-8670.14</v>
      </c>
      <c r="G9" s="18">
        <v>9173.74</v>
      </c>
      <c r="H9" s="18" t="s">
        <v>287</v>
      </c>
      <c r="I9" s="18"/>
      <c r="J9" s="67">
        <f>SUM(I439)</f>
        <v>42891.13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233758.78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4874.3599999999997</v>
      </c>
      <c r="G14" s="18" t="s">
        <v>287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229963</v>
      </c>
      <c r="G19" s="41">
        <f>SUM(G9:G18)</f>
        <v>9173.74</v>
      </c>
      <c r="H19" s="41">
        <f>SUM(H9:H18)</f>
        <v>0</v>
      </c>
      <c r="I19" s="41">
        <f>SUM(I9:I18)</f>
        <v>0</v>
      </c>
      <c r="J19" s="41">
        <f>SUM(J9:J18)</f>
        <v>42891.13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11507.57</v>
      </c>
      <c r="G22" s="18">
        <v>-1353.08</v>
      </c>
      <c r="H22" s="18">
        <v>-10154.49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>
        <v>22.98</v>
      </c>
      <c r="H23" s="18">
        <v>-22.98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47793.72</v>
      </c>
      <c r="G24" s="18" t="s">
        <v>287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 t="s">
        <v>287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91334.69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286.32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150922.30000000002</v>
      </c>
      <c r="G32" s="41">
        <f>SUM(G22:G31)</f>
        <v>-1330.1</v>
      </c>
      <c r="H32" s="41">
        <f>SUM(H22:H31)</f>
        <v>-10177.469999999999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10503.84</v>
      </c>
      <c r="H48" s="18">
        <v>10177.469999999999</v>
      </c>
      <c r="I48" s="18"/>
      <c r="J48" s="13">
        <f>SUM(I459)</f>
        <v>42891.13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 t="s">
        <v>287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69040.7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79040.7</v>
      </c>
      <c r="G51" s="41">
        <f>SUM(G35:G50)</f>
        <v>10503.84</v>
      </c>
      <c r="H51" s="41">
        <f>SUM(H35:H50)</f>
        <v>10177.469999999999</v>
      </c>
      <c r="I51" s="41">
        <f>SUM(I35:I50)</f>
        <v>0</v>
      </c>
      <c r="J51" s="41">
        <f>SUM(J35:J50)</f>
        <v>42891.13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229963</v>
      </c>
      <c r="G52" s="41">
        <f>G51+G32</f>
        <v>9173.74</v>
      </c>
      <c r="H52" s="41">
        <f>H51+H32</f>
        <v>0</v>
      </c>
      <c r="I52" s="41">
        <f>I51+I32</f>
        <v>0</v>
      </c>
      <c r="J52" s="41">
        <f>J51+J32</f>
        <v>42891.13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1700119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1700119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48.63</v>
      </c>
      <c r="G96" s="18"/>
      <c r="H96" s="18"/>
      <c r="I96" s="18"/>
      <c r="J96" s="18">
        <v>9.92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20251.740000000002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14042.13</v>
      </c>
      <c r="I102" s="18"/>
      <c r="J102" s="18" t="s">
        <v>287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3141.37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3190</v>
      </c>
      <c r="G111" s="41">
        <f>SUM(G96:G110)</f>
        <v>20251.740000000002</v>
      </c>
      <c r="H111" s="41">
        <f>SUM(H96:H110)</f>
        <v>14042.13</v>
      </c>
      <c r="I111" s="41">
        <f>SUM(I96:I110)</f>
        <v>0</v>
      </c>
      <c r="J111" s="41">
        <f>SUM(J96:J110)</f>
        <v>9.92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1703309</v>
      </c>
      <c r="G112" s="41">
        <f>G60+G111</f>
        <v>20251.740000000002</v>
      </c>
      <c r="H112" s="41">
        <f>H60+H79+H94+H111</f>
        <v>14042.13</v>
      </c>
      <c r="I112" s="41">
        <f>I60+I111</f>
        <v>0</v>
      </c>
      <c r="J112" s="41">
        <f>J60+J111</f>
        <v>9.92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220628.55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231794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452422.55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2701.78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2701.78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452422.55</v>
      </c>
      <c r="G140" s="41">
        <f>G121+SUM(G136:G137)</f>
        <v>2701.78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183.24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14274.89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14274.89</v>
      </c>
      <c r="G162" s="41">
        <f>SUM(G150:G161)</f>
        <v>183.24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14274.89</v>
      </c>
      <c r="G169" s="41">
        <f>G147+G162+SUM(G163:G168)</f>
        <v>183.24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2170006.44</v>
      </c>
      <c r="G193" s="47">
        <f>G112+G140+G169+G192</f>
        <v>23136.760000000002</v>
      </c>
      <c r="H193" s="47">
        <f>H112+H140+H169+H192</f>
        <v>14042.13</v>
      </c>
      <c r="I193" s="47">
        <f>I112+I140+I169+I192</f>
        <v>0</v>
      </c>
      <c r="J193" s="47">
        <f>J112+J140+J192</f>
        <v>10009.92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671702.34</v>
      </c>
      <c r="G197" s="18">
        <v>283239.23</v>
      </c>
      <c r="H197" s="18"/>
      <c r="I197" s="18">
        <v>20451.240000000002</v>
      </c>
      <c r="J197" s="18">
        <v>3752.64</v>
      </c>
      <c r="K197" s="18"/>
      <c r="L197" s="19">
        <f>SUM(F197:K197)</f>
        <v>979145.45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234619.94</v>
      </c>
      <c r="G198" s="18">
        <v>61526.14</v>
      </c>
      <c r="H198" s="18">
        <v>22677.43</v>
      </c>
      <c r="I198" s="18">
        <v>629.17999999999995</v>
      </c>
      <c r="J198" s="18">
        <v>1864.26</v>
      </c>
      <c r="K198" s="18"/>
      <c r="L198" s="19">
        <f>SUM(F198:K198)</f>
        <v>321316.95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>
        <v>6556.09</v>
      </c>
      <c r="L200" s="19">
        <f>SUM(F200:K200)</f>
        <v>6556.09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164126.16</v>
      </c>
      <c r="G202" s="18">
        <v>45429.85</v>
      </c>
      <c r="H202" s="18">
        <v>9819.83</v>
      </c>
      <c r="I202" s="18">
        <v>2223.4499999999998</v>
      </c>
      <c r="J202" s="18"/>
      <c r="K202" s="18"/>
      <c r="L202" s="19">
        <f t="shared" ref="L202:L208" si="0">SUM(F202:K202)</f>
        <v>221599.29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14240.49</v>
      </c>
      <c r="G203" s="18">
        <v>16803.96</v>
      </c>
      <c r="H203" s="18">
        <v>11605.08</v>
      </c>
      <c r="I203" s="18">
        <v>4543.6099999999997</v>
      </c>
      <c r="J203" s="18">
        <v>130.69999999999999</v>
      </c>
      <c r="K203" s="18"/>
      <c r="L203" s="19">
        <f t="shared" si="0"/>
        <v>47323.839999999997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2975</v>
      </c>
      <c r="G204" s="18">
        <v>1767.57</v>
      </c>
      <c r="H204" s="18">
        <v>57679.75</v>
      </c>
      <c r="I204" s="18"/>
      <c r="J204" s="18"/>
      <c r="K204" s="18"/>
      <c r="L204" s="19">
        <f t="shared" si="0"/>
        <v>62422.32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136686.39999999999</v>
      </c>
      <c r="G205" s="18">
        <v>56064.07</v>
      </c>
      <c r="H205" s="18">
        <v>12084.62</v>
      </c>
      <c r="I205" s="18">
        <v>2625.63</v>
      </c>
      <c r="J205" s="18">
        <v>1488.8</v>
      </c>
      <c r="K205" s="18"/>
      <c r="L205" s="19">
        <f t="shared" si="0"/>
        <v>208949.52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55976.6</v>
      </c>
      <c r="G207" s="18">
        <v>13263.98</v>
      </c>
      <c r="H207" s="18">
        <v>60663.82</v>
      </c>
      <c r="I207" s="18">
        <v>75107.210000000006</v>
      </c>
      <c r="J207" s="18">
        <v>2076.1999999999998</v>
      </c>
      <c r="K207" s="18"/>
      <c r="L207" s="19">
        <f t="shared" si="0"/>
        <v>207087.81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54999.199999999997</v>
      </c>
      <c r="I208" s="18"/>
      <c r="J208" s="18"/>
      <c r="K208" s="18"/>
      <c r="L208" s="19">
        <f t="shared" si="0"/>
        <v>54999.199999999997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1280326.93</v>
      </c>
      <c r="G211" s="41">
        <f t="shared" si="1"/>
        <v>478094.8</v>
      </c>
      <c r="H211" s="41">
        <f t="shared" si="1"/>
        <v>229529.72999999998</v>
      </c>
      <c r="I211" s="41">
        <f t="shared" si="1"/>
        <v>105580.32</v>
      </c>
      <c r="J211" s="41">
        <f t="shared" si="1"/>
        <v>9312.5999999999985</v>
      </c>
      <c r="K211" s="41">
        <f t="shared" si="1"/>
        <v>6556.09</v>
      </c>
      <c r="L211" s="41">
        <f t="shared" si="1"/>
        <v>2109400.4700000002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1280326.93</v>
      </c>
      <c r="G257" s="41">
        <f t="shared" si="8"/>
        <v>478094.8</v>
      </c>
      <c r="H257" s="41">
        <f t="shared" si="8"/>
        <v>229529.72999999998</v>
      </c>
      <c r="I257" s="41">
        <f t="shared" si="8"/>
        <v>105580.32</v>
      </c>
      <c r="J257" s="41">
        <f t="shared" si="8"/>
        <v>9312.5999999999985</v>
      </c>
      <c r="K257" s="41">
        <f t="shared" si="8"/>
        <v>6556.09</v>
      </c>
      <c r="L257" s="41">
        <f t="shared" si="8"/>
        <v>2109400.4700000002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</v>
      </c>
      <c r="L270" s="41">
        <f t="shared" si="9"/>
        <v>10000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1280326.93</v>
      </c>
      <c r="G271" s="42">
        <f t="shared" si="11"/>
        <v>478094.8</v>
      </c>
      <c r="H271" s="42">
        <f t="shared" si="11"/>
        <v>229529.72999999998</v>
      </c>
      <c r="I271" s="42">
        <f t="shared" si="11"/>
        <v>105580.32</v>
      </c>
      <c r="J271" s="42">
        <f t="shared" si="11"/>
        <v>9312.5999999999985</v>
      </c>
      <c r="K271" s="42">
        <f t="shared" si="11"/>
        <v>16556.09</v>
      </c>
      <c r="L271" s="42">
        <f t="shared" si="11"/>
        <v>2119400.4700000002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15895.86</v>
      </c>
      <c r="J276" s="18"/>
      <c r="K276" s="18"/>
      <c r="L276" s="19">
        <f>SUM(F276:K276)</f>
        <v>15895.86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15895.86</v>
      </c>
      <c r="J290" s="42">
        <f t="shared" si="13"/>
        <v>0</v>
      </c>
      <c r="K290" s="42">
        <f t="shared" si="13"/>
        <v>0</v>
      </c>
      <c r="L290" s="41">
        <f t="shared" si="13"/>
        <v>15895.86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15895.86</v>
      </c>
      <c r="J338" s="41">
        <f t="shared" si="20"/>
        <v>0</v>
      </c>
      <c r="K338" s="41">
        <f t="shared" si="20"/>
        <v>0</v>
      </c>
      <c r="L338" s="41">
        <f t="shared" si="20"/>
        <v>15895.86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 t="s">
        <v>287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15895.86</v>
      </c>
      <c r="J352" s="41">
        <f>J338</f>
        <v>0</v>
      </c>
      <c r="K352" s="47">
        <f>K338+K351</f>
        <v>0</v>
      </c>
      <c r="L352" s="41">
        <f>L338+L351</f>
        <v>15895.86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3746.34</v>
      </c>
      <c r="G358" s="18">
        <v>271.89999999999998</v>
      </c>
      <c r="H358" s="18"/>
      <c r="I358" s="18">
        <v>17194.189999999999</v>
      </c>
      <c r="J358" s="18"/>
      <c r="K358" s="18">
        <v>183.24</v>
      </c>
      <c r="L358" s="13">
        <f>SUM(F358:K358)</f>
        <v>21395.670000000002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3746.34</v>
      </c>
      <c r="G362" s="47">
        <f t="shared" si="22"/>
        <v>271.89999999999998</v>
      </c>
      <c r="H362" s="47">
        <f t="shared" si="22"/>
        <v>0</v>
      </c>
      <c r="I362" s="47">
        <f t="shared" si="22"/>
        <v>17194.189999999999</v>
      </c>
      <c r="J362" s="47">
        <f t="shared" si="22"/>
        <v>0</v>
      </c>
      <c r="K362" s="47">
        <f t="shared" si="22"/>
        <v>183.24</v>
      </c>
      <c r="L362" s="47">
        <f t="shared" si="22"/>
        <v>21395.670000000002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17145.189999999999</v>
      </c>
      <c r="G367" s="18"/>
      <c r="H367" s="18"/>
      <c r="I367" s="56">
        <f>SUM(F367:H367)</f>
        <v>17145.189999999999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49</v>
      </c>
      <c r="G368" s="63"/>
      <c r="H368" s="63"/>
      <c r="I368" s="56">
        <f>SUM(F368:H368)</f>
        <v>49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17194.189999999999</v>
      </c>
      <c r="G369" s="47">
        <f>SUM(G367:G368)</f>
        <v>0</v>
      </c>
      <c r="H369" s="47">
        <f>SUM(H367:H368)</f>
        <v>0</v>
      </c>
      <c r="I369" s="47">
        <f>SUM(I367:I368)</f>
        <v>17194.189999999999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9.92</v>
      </c>
      <c r="I396" s="18"/>
      <c r="J396" s="24" t="s">
        <v>289</v>
      </c>
      <c r="K396" s="24" t="s">
        <v>289</v>
      </c>
      <c r="L396" s="56">
        <f t="shared" si="26"/>
        <v>10009.92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9.92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10009.92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9.92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10009.92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42891.13</v>
      </c>
      <c r="G439" s="18"/>
      <c r="H439" s="18"/>
      <c r="I439" s="56">
        <f t="shared" ref="I439:I445" si="33">SUM(F439:H439)</f>
        <v>42891.13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42891.13</v>
      </c>
      <c r="G446" s="13">
        <f>SUM(G439:G445)</f>
        <v>0</v>
      </c>
      <c r="H446" s="13">
        <f>SUM(H439:H445)</f>
        <v>0</v>
      </c>
      <c r="I446" s="13">
        <f>SUM(I439:I445)</f>
        <v>42891.13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42891.13</v>
      </c>
      <c r="G459" s="18"/>
      <c r="H459" s="18"/>
      <c r="I459" s="56">
        <f t="shared" si="34"/>
        <v>42891.13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42891.13</v>
      </c>
      <c r="G460" s="83">
        <f>SUM(G454:G459)</f>
        <v>0</v>
      </c>
      <c r="H460" s="83">
        <f>SUM(H454:H459)</f>
        <v>0</v>
      </c>
      <c r="I460" s="83">
        <f>SUM(I454:I459)</f>
        <v>42891.13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42891.13</v>
      </c>
      <c r="G461" s="42">
        <f>G452+G460</f>
        <v>0</v>
      </c>
      <c r="H461" s="42">
        <f>H452+H460</f>
        <v>0</v>
      </c>
      <c r="I461" s="42">
        <f>I452+I460</f>
        <v>42891.13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28434.73</v>
      </c>
      <c r="G465" s="18">
        <v>8762.75</v>
      </c>
      <c r="H465" s="18">
        <v>12031.2</v>
      </c>
      <c r="I465" s="18"/>
      <c r="J465" s="18">
        <v>32881.21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2170006.44</v>
      </c>
      <c r="G468" s="18">
        <v>23136.76</v>
      </c>
      <c r="H468" s="18">
        <v>14042.13</v>
      </c>
      <c r="I468" s="18"/>
      <c r="J468" s="18">
        <v>10009.92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2170006.44</v>
      </c>
      <c r="G470" s="53">
        <f>SUM(G468:G469)</f>
        <v>23136.76</v>
      </c>
      <c r="H470" s="53">
        <f>SUM(H468:H469)</f>
        <v>14042.13</v>
      </c>
      <c r="I470" s="53">
        <f>SUM(I468:I469)</f>
        <v>0</v>
      </c>
      <c r="J470" s="53">
        <f>SUM(J468:J469)</f>
        <v>10009.92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2119400.4700000002</v>
      </c>
      <c r="G472" s="18">
        <v>21395.67</v>
      </c>
      <c r="H472" s="18">
        <v>15895.86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2119400.4700000002</v>
      </c>
      <c r="G474" s="53">
        <f>SUM(G472:G473)</f>
        <v>21395.67</v>
      </c>
      <c r="H474" s="53">
        <f>SUM(H472:H473)</f>
        <v>15895.86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79040.699999999721</v>
      </c>
      <c r="G476" s="53">
        <f>(G465+G470)- G474</f>
        <v>10503.84</v>
      </c>
      <c r="H476" s="53">
        <f>(H465+H470)- H474</f>
        <v>10177.470000000001</v>
      </c>
      <c r="I476" s="53">
        <f>(I465+I470)- I474</f>
        <v>0</v>
      </c>
      <c r="J476" s="53">
        <f>(J465+J470)- J474</f>
        <v>42891.13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234619.94</v>
      </c>
      <c r="G521" s="18">
        <v>64096.29</v>
      </c>
      <c r="H521" s="18">
        <v>22677.43</v>
      </c>
      <c r="I521" s="18">
        <v>629.17999999999995</v>
      </c>
      <c r="J521" s="18">
        <v>1864.26</v>
      </c>
      <c r="K521" s="18"/>
      <c r="L521" s="88">
        <f>SUM(F521:K521)</f>
        <v>323887.09999999998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234619.94</v>
      </c>
      <c r="G524" s="108">
        <f t="shared" ref="G524:L524" si="36">SUM(G521:G523)</f>
        <v>64096.29</v>
      </c>
      <c r="H524" s="108">
        <f t="shared" si="36"/>
        <v>22677.43</v>
      </c>
      <c r="I524" s="108">
        <f t="shared" si="36"/>
        <v>629.17999999999995</v>
      </c>
      <c r="J524" s="108">
        <f t="shared" si="36"/>
        <v>1864.26</v>
      </c>
      <c r="K524" s="108">
        <f t="shared" si="36"/>
        <v>0</v>
      </c>
      <c r="L524" s="89">
        <f t="shared" si="36"/>
        <v>323887.09999999998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145396.35999999999</v>
      </c>
      <c r="G526" s="18">
        <v>37803.06</v>
      </c>
      <c r="H526" s="18">
        <v>9819.83</v>
      </c>
      <c r="I526" s="18">
        <v>2223.4499999999998</v>
      </c>
      <c r="J526" s="18"/>
      <c r="K526" s="18"/>
      <c r="L526" s="88">
        <f>SUM(F526:K526)</f>
        <v>195242.69999999998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145396.35999999999</v>
      </c>
      <c r="G529" s="89">
        <f t="shared" ref="G529:L529" si="37">SUM(G526:G528)</f>
        <v>37803.06</v>
      </c>
      <c r="H529" s="89">
        <f t="shared" si="37"/>
        <v>9819.83</v>
      </c>
      <c r="I529" s="89">
        <f t="shared" si="37"/>
        <v>2223.4499999999998</v>
      </c>
      <c r="J529" s="89">
        <f t="shared" si="37"/>
        <v>0</v>
      </c>
      <c r="K529" s="89">
        <f t="shared" si="37"/>
        <v>0</v>
      </c>
      <c r="L529" s="89">
        <f t="shared" si="37"/>
        <v>195242.69999999998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35538.47</v>
      </c>
      <c r="G531" s="18">
        <v>10306.16</v>
      </c>
      <c r="H531" s="18">
        <v>3765.08</v>
      </c>
      <c r="I531" s="18">
        <v>385.26</v>
      </c>
      <c r="J531" s="18">
        <v>126.61</v>
      </c>
      <c r="K531" s="18"/>
      <c r="L531" s="88">
        <f>SUM(F531:K531)</f>
        <v>50121.580000000009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35538.47</v>
      </c>
      <c r="G534" s="89">
        <f t="shared" ref="G534:L534" si="38">SUM(G531:G533)</f>
        <v>10306.16</v>
      </c>
      <c r="H534" s="89">
        <f t="shared" si="38"/>
        <v>3765.08</v>
      </c>
      <c r="I534" s="89">
        <f t="shared" si="38"/>
        <v>385.26</v>
      </c>
      <c r="J534" s="89">
        <f t="shared" si="38"/>
        <v>126.61</v>
      </c>
      <c r="K534" s="89">
        <f t="shared" si="38"/>
        <v>0</v>
      </c>
      <c r="L534" s="89">
        <f t="shared" si="38"/>
        <v>50121.580000000009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1347</v>
      </c>
      <c r="I536" s="18"/>
      <c r="J536" s="18"/>
      <c r="K536" s="18"/>
      <c r="L536" s="88">
        <f>SUM(F536:K536)</f>
        <v>1347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1347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1347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1660</v>
      </c>
      <c r="I541" s="18"/>
      <c r="J541" s="18"/>
      <c r="K541" s="18"/>
      <c r="L541" s="88">
        <f>SUM(F541:K541)</f>
        <v>1660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1660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1660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415554.77</v>
      </c>
      <c r="G545" s="89">
        <f t="shared" ref="G545:L545" si="41">G524+G529+G534+G539+G544</f>
        <v>112205.51000000001</v>
      </c>
      <c r="H545" s="89">
        <f t="shared" si="41"/>
        <v>39269.340000000004</v>
      </c>
      <c r="I545" s="89">
        <f t="shared" si="41"/>
        <v>3237.8899999999994</v>
      </c>
      <c r="J545" s="89">
        <f t="shared" si="41"/>
        <v>1990.87</v>
      </c>
      <c r="K545" s="89">
        <f t="shared" si="41"/>
        <v>0</v>
      </c>
      <c r="L545" s="89">
        <f t="shared" si="41"/>
        <v>572258.37999999989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323887.09999999998</v>
      </c>
      <c r="G549" s="87">
        <f>L526</f>
        <v>195242.69999999998</v>
      </c>
      <c r="H549" s="87">
        <f>L531</f>
        <v>50121.580000000009</v>
      </c>
      <c r="I549" s="87">
        <f>L536</f>
        <v>1347</v>
      </c>
      <c r="J549" s="87">
        <f>L541</f>
        <v>1660</v>
      </c>
      <c r="K549" s="87">
        <f>SUM(F549:J549)</f>
        <v>572258.37999999989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323887.09999999998</v>
      </c>
      <c r="G552" s="89">
        <f t="shared" si="42"/>
        <v>195242.69999999998</v>
      </c>
      <c r="H552" s="89">
        <f t="shared" si="42"/>
        <v>50121.580000000009</v>
      </c>
      <c r="I552" s="89">
        <f t="shared" si="42"/>
        <v>1347</v>
      </c>
      <c r="J552" s="89">
        <f t="shared" si="42"/>
        <v>1660</v>
      </c>
      <c r="K552" s="89">
        <f t="shared" si="42"/>
        <v>572258.37999999989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6843.6</v>
      </c>
      <c r="G579" s="18"/>
      <c r="H579" s="18"/>
      <c r="I579" s="87">
        <f t="shared" si="47"/>
        <v>6843.6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1465</v>
      </c>
      <c r="G582" s="18"/>
      <c r="H582" s="18"/>
      <c r="I582" s="87">
        <f t="shared" si="47"/>
        <v>1465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50839.199999999997</v>
      </c>
      <c r="I591" s="18"/>
      <c r="J591" s="18"/>
      <c r="K591" s="104">
        <f t="shared" ref="K591:K597" si="48">SUM(H591:J591)</f>
        <v>50839.199999999997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1660</v>
      </c>
      <c r="I592" s="18"/>
      <c r="J592" s="18"/>
      <c r="K592" s="104">
        <f t="shared" si="48"/>
        <v>1660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2500</v>
      </c>
      <c r="I595" s="18"/>
      <c r="J595" s="18"/>
      <c r="K595" s="104">
        <f t="shared" si="48"/>
        <v>2500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54999.199999999997</v>
      </c>
      <c r="I598" s="108">
        <f>SUM(I591:I597)</f>
        <v>0</v>
      </c>
      <c r="J598" s="108">
        <f>SUM(J591:J597)</f>
        <v>0</v>
      </c>
      <c r="K598" s="108">
        <f>SUM(K591:K597)</f>
        <v>54999.199999999997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9312.6</v>
      </c>
      <c r="I604" s="18"/>
      <c r="J604" s="18"/>
      <c r="K604" s="104">
        <f>SUM(H604:J604)</f>
        <v>9312.6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9312.6</v>
      </c>
      <c r="I605" s="108">
        <f>SUM(I602:I604)</f>
        <v>0</v>
      </c>
      <c r="J605" s="108">
        <f>SUM(J602:J604)</f>
        <v>0</v>
      </c>
      <c r="K605" s="108">
        <f>SUM(K602:K604)</f>
        <v>9312.6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229963</v>
      </c>
      <c r="H617" s="109">
        <f>SUM(F52)</f>
        <v>229963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9173.74</v>
      </c>
      <c r="H618" s="109">
        <f>SUM(G52)</f>
        <v>9173.74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42891.13</v>
      </c>
      <c r="H621" s="109">
        <f>SUM(J52)</f>
        <v>42891.13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79040.7</v>
      </c>
      <c r="H622" s="109">
        <f>F476</f>
        <v>79040.699999999721</v>
      </c>
      <c r="I622" s="121" t="s">
        <v>101</v>
      </c>
      <c r="J622" s="109">
        <f t="shared" ref="J622:J655" si="50">G622-H622</f>
        <v>2.7648638933897018E-10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10503.84</v>
      </c>
      <c r="H623" s="109">
        <f>G476</f>
        <v>10503.84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10177.469999999999</v>
      </c>
      <c r="H624" s="109">
        <f>H476</f>
        <v>10177.470000000001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42891.13</v>
      </c>
      <c r="H626" s="109">
        <f>J476</f>
        <v>42891.13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2170006.44</v>
      </c>
      <c r="H627" s="104">
        <f>SUM(F468)</f>
        <v>2170006.44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23136.760000000002</v>
      </c>
      <c r="H628" s="104">
        <f>SUM(G468)</f>
        <v>23136.76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14042.13</v>
      </c>
      <c r="H629" s="104">
        <f>SUM(H468)</f>
        <v>14042.13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10009.92</v>
      </c>
      <c r="H631" s="104">
        <f>SUM(J468)</f>
        <v>10009.92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2119400.4700000002</v>
      </c>
      <c r="H632" s="104">
        <f>SUM(F472)</f>
        <v>2119400.4700000002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15895.86</v>
      </c>
      <c r="H633" s="104">
        <f>SUM(H472)</f>
        <v>15895.86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17194.189999999999</v>
      </c>
      <c r="H634" s="104">
        <f>I369</f>
        <v>17194.189999999999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21395.670000000002</v>
      </c>
      <c r="H635" s="104">
        <f>SUM(G472)</f>
        <v>21395.67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10009.92</v>
      </c>
      <c r="H637" s="164">
        <f>SUM(J468)</f>
        <v>10009.92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42891.13</v>
      </c>
      <c r="H639" s="104">
        <f>SUM(F461)</f>
        <v>42891.13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42891.13</v>
      </c>
      <c r="H642" s="104">
        <f>SUM(I461)</f>
        <v>42891.13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9.92</v>
      </c>
      <c r="H644" s="104">
        <f>H408</f>
        <v>9.92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10009.92</v>
      </c>
      <c r="H646" s="104">
        <f>L408</f>
        <v>10009.92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54999.199999999997</v>
      </c>
      <c r="H647" s="104">
        <f>L208+L226+L244</f>
        <v>54999.199999999997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9312.6</v>
      </c>
      <c r="H648" s="104">
        <f>(J257+J338)-(J255+J336)</f>
        <v>9312.5999999999985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54999.199999999997</v>
      </c>
      <c r="H649" s="104">
        <f>H598</f>
        <v>54999.199999999997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2146692</v>
      </c>
      <c r="G660" s="19">
        <f>(L229+L309+L359)</f>
        <v>0</v>
      </c>
      <c r="H660" s="19">
        <f>(L247+L328+L360)</f>
        <v>0</v>
      </c>
      <c r="I660" s="19">
        <f>SUM(F660:H660)</f>
        <v>2146692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20251.740000000002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20251.740000000002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54999.199999999997</v>
      </c>
      <c r="G662" s="19">
        <f>(L226+L306)-(J226+J306)</f>
        <v>0</v>
      </c>
      <c r="H662" s="19">
        <f>(L244+L325)-(J244+J325)</f>
        <v>0</v>
      </c>
      <c r="I662" s="19">
        <f>SUM(F662:H662)</f>
        <v>54999.199999999997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17621.2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17621.2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2053819.86</v>
      </c>
      <c r="G664" s="19">
        <f>G660-SUM(G661:G663)</f>
        <v>0</v>
      </c>
      <c r="H664" s="19">
        <f>H660-SUM(H661:H663)</f>
        <v>0</v>
      </c>
      <c r="I664" s="19">
        <f>I660-SUM(I661:I663)</f>
        <v>2053819.86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138.99</v>
      </c>
      <c r="G665" s="248"/>
      <c r="H665" s="248"/>
      <c r="I665" s="19">
        <f>SUM(F665:H665)</f>
        <v>138.99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14776.75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14776.75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14776.75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14776.75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A56" sqref="A5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Newfields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671702.34</v>
      </c>
      <c r="C9" s="229">
        <f>'DOE25'!G197+'DOE25'!G215+'DOE25'!G233+'DOE25'!G276+'DOE25'!G295+'DOE25'!G314</f>
        <v>283239.23</v>
      </c>
    </row>
    <row r="10" spans="1:3" x14ac:dyDescent="0.2">
      <c r="A10" t="s">
        <v>779</v>
      </c>
      <c r="B10" s="240">
        <v>627043.80000000005</v>
      </c>
      <c r="C10" s="240">
        <v>274261.46000000002</v>
      </c>
    </row>
    <row r="11" spans="1:3" x14ac:dyDescent="0.2">
      <c r="A11" t="s">
        <v>780</v>
      </c>
      <c r="B11" s="240">
        <v>24783.48</v>
      </c>
      <c r="C11" s="240">
        <v>6443.7</v>
      </c>
    </row>
    <row r="12" spans="1:3" x14ac:dyDescent="0.2">
      <c r="A12" t="s">
        <v>781</v>
      </c>
      <c r="B12" s="240">
        <v>19875.060000000001</v>
      </c>
      <c r="C12" s="240">
        <v>2534.0700000000002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671702.34000000008</v>
      </c>
      <c r="C13" s="231">
        <f>SUM(C10:C12)</f>
        <v>283239.23000000004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234619.94</v>
      </c>
      <c r="C18" s="229">
        <f>'DOE25'!G198+'DOE25'!G216+'DOE25'!G234+'DOE25'!G277+'DOE25'!G296+'DOE25'!G315</f>
        <v>61526.14</v>
      </c>
    </row>
    <row r="19" spans="1:3" x14ac:dyDescent="0.2">
      <c r="A19" t="s">
        <v>779</v>
      </c>
      <c r="B19" s="240">
        <v>97034.65</v>
      </c>
      <c r="C19" s="240">
        <v>26666.22</v>
      </c>
    </row>
    <row r="20" spans="1:3" x14ac:dyDescent="0.2">
      <c r="A20" t="s">
        <v>780</v>
      </c>
      <c r="B20" s="240">
        <v>130700.29</v>
      </c>
      <c r="C20" s="240">
        <v>33982.080000000002</v>
      </c>
    </row>
    <row r="21" spans="1:3" x14ac:dyDescent="0.2">
      <c r="A21" t="s">
        <v>781</v>
      </c>
      <c r="B21" s="240">
        <v>6885</v>
      </c>
      <c r="C21" s="240">
        <v>877.84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234619.94</v>
      </c>
      <c r="C22" s="231">
        <f>SUM(C19:C21)</f>
        <v>61526.14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44" sqref="D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Newfields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1307018.49</v>
      </c>
      <c r="D5" s="20">
        <f>SUM('DOE25'!L197:L200)+SUM('DOE25'!L215:L218)+SUM('DOE25'!L233:L236)-F5-G5</f>
        <v>1294845.5</v>
      </c>
      <c r="E5" s="243"/>
      <c r="F5" s="255">
        <f>SUM('DOE25'!J197:J200)+SUM('DOE25'!J215:J218)+SUM('DOE25'!J233:J236)</f>
        <v>5616.9</v>
      </c>
      <c r="G5" s="53">
        <f>SUM('DOE25'!K197:K200)+SUM('DOE25'!K215:K218)+SUM('DOE25'!K233:K236)</f>
        <v>6556.09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221599.29</v>
      </c>
      <c r="D6" s="20">
        <f>'DOE25'!L202+'DOE25'!L220+'DOE25'!L238-F6-G6</f>
        <v>221599.29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47323.839999999997</v>
      </c>
      <c r="D7" s="20">
        <f>'DOE25'!L203+'DOE25'!L221+'DOE25'!L239-F7-G7</f>
        <v>47193.14</v>
      </c>
      <c r="E7" s="243"/>
      <c r="F7" s="255">
        <f>'DOE25'!J203+'DOE25'!J221+'DOE25'!J239</f>
        <v>130.69999999999999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51260.1</v>
      </c>
      <c r="D8" s="243"/>
      <c r="E8" s="20">
        <f>'DOE25'!L204+'DOE25'!L222+'DOE25'!L240-F8-G8-D9-D11</f>
        <v>51260.1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4068.75</v>
      </c>
      <c r="D9" s="244">
        <v>4068.75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6821</v>
      </c>
      <c r="D10" s="243"/>
      <c r="E10" s="244">
        <v>6821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7093.47</v>
      </c>
      <c r="D11" s="244">
        <v>7093.47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208949.52</v>
      </c>
      <c r="D12" s="20">
        <f>'DOE25'!L205+'DOE25'!L223+'DOE25'!L241-F12-G12</f>
        <v>207460.72</v>
      </c>
      <c r="E12" s="243"/>
      <c r="F12" s="255">
        <f>'DOE25'!J205+'DOE25'!J223+'DOE25'!J241</f>
        <v>1488.8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207087.81</v>
      </c>
      <c r="D14" s="20">
        <f>'DOE25'!L207+'DOE25'!L225+'DOE25'!L243-F14-G14</f>
        <v>205011.61</v>
      </c>
      <c r="E14" s="243"/>
      <c r="F14" s="255">
        <f>'DOE25'!J207+'DOE25'!J225+'DOE25'!J243</f>
        <v>2076.1999999999998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54999.199999999997</v>
      </c>
      <c r="D15" s="20">
        <f>'DOE25'!L208+'DOE25'!L226+'DOE25'!L244-F15-G15</f>
        <v>54999.199999999997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4250.4800000000032</v>
      </c>
      <c r="D29" s="20">
        <f>'DOE25'!L358+'DOE25'!L359+'DOE25'!L360-'DOE25'!I367-F29-G29</f>
        <v>4067.2400000000034</v>
      </c>
      <c r="E29" s="243"/>
      <c r="F29" s="255">
        <f>'DOE25'!J358+'DOE25'!J359+'DOE25'!J360</f>
        <v>0</v>
      </c>
      <c r="G29" s="53">
        <f>'DOE25'!K358+'DOE25'!K359+'DOE25'!K360</f>
        <v>183.24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15895.86</v>
      </c>
      <c r="D31" s="20">
        <f>'DOE25'!L290+'DOE25'!L309+'DOE25'!L328+'DOE25'!L333+'DOE25'!L334+'DOE25'!L335-F31-G31</f>
        <v>15895.86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2062234.78</v>
      </c>
      <c r="E33" s="246">
        <f>SUM(E5:E31)</f>
        <v>58081.1</v>
      </c>
      <c r="F33" s="246">
        <f>SUM(F5:F31)</f>
        <v>9312.5999999999985</v>
      </c>
      <c r="G33" s="246">
        <f>SUM(G5:G31)</f>
        <v>6739.33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58081.1</v>
      </c>
      <c r="E35" s="249"/>
    </row>
    <row r="36" spans="2:8" ht="12" thickTop="1" x14ac:dyDescent="0.2">
      <c r="B36" t="s">
        <v>815</v>
      </c>
      <c r="D36" s="20">
        <f>D33</f>
        <v>2062234.78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D123" sqref="D12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-8670.14</v>
      </c>
      <c r="D8" s="95">
        <f>'DOE25'!G9</f>
        <v>9173.74</v>
      </c>
      <c r="E8" s="95" t="str">
        <f>'DOE25'!H9</f>
        <v xml:space="preserve"> </v>
      </c>
      <c r="F8" s="95">
        <f>'DOE25'!I9</f>
        <v>0</v>
      </c>
      <c r="G8" s="95">
        <f>'DOE25'!J9</f>
        <v>42891.13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233758.78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4874.3599999999997</v>
      </c>
      <c r="D13" s="95" t="str">
        <f>'DOE25'!G14</f>
        <v xml:space="preserve"> 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229963</v>
      </c>
      <c r="D18" s="41">
        <f>SUM(D8:D17)</f>
        <v>9173.74</v>
      </c>
      <c r="E18" s="41">
        <f>SUM(E8:E17)</f>
        <v>0</v>
      </c>
      <c r="F18" s="41">
        <f>SUM(F8:F17)</f>
        <v>0</v>
      </c>
      <c r="G18" s="41">
        <f>SUM(G8:G17)</f>
        <v>42891.13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11507.57</v>
      </c>
      <c r="D21" s="95">
        <f>'DOE25'!G22</f>
        <v>-1353.08</v>
      </c>
      <c r="E21" s="95">
        <f>'DOE25'!H22</f>
        <v>-10154.49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22.98</v>
      </c>
      <c r="E22" s="95">
        <f>'DOE25'!H23</f>
        <v>-22.98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47793.72</v>
      </c>
      <c r="D23" s="95" t="str">
        <f>'DOE25'!G24</f>
        <v xml:space="preserve"> 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 t="str">
        <f>'DOE25'!G25</f>
        <v xml:space="preserve"> 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91334.69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286.32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150922.30000000002</v>
      </c>
      <c r="D31" s="41">
        <f>SUM(D21:D30)</f>
        <v>-1330.1</v>
      </c>
      <c r="E31" s="41">
        <f>SUM(E21:E30)</f>
        <v>-10177.469999999999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10503.84</v>
      </c>
      <c r="E47" s="95">
        <f>'DOE25'!H48</f>
        <v>10177.469999999999</v>
      </c>
      <c r="F47" s="95">
        <f>'DOE25'!I48</f>
        <v>0</v>
      </c>
      <c r="G47" s="95">
        <f>'DOE25'!J48</f>
        <v>42891.13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 t="str">
        <f>'DOE25'!G49</f>
        <v xml:space="preserve"> 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69040.7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79040.7</v>
      </c>
      <c r="D50" s="41">
        <f>SUM(D34:D49)</f>
        <v>10503.84</v>
      </c>
      <c r="E50" s="41">
        <f>SUM(E34:E49)</f>
        <v>10177.469999999999</v>
      </c>
      <c r="F50" s="41">
        <f>SUM(F34:F49)</f>
        <v>0</v>
      </c>
      <c r="G50" s="41">
        <f>SUM(G34:G49)</f>
        <v>42891.13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229963</v>
      </c>
      <c r="D51" s="41">
        <f>D50+D31</f>
        <v>9173.74</v>
      </c>
      <c r="E51" s="41">
        <f>E50+E31</f>
        <v>0</v>
      </c>
      <c r="F51" s="41">
        <f>F50+F31</f>
        <v>0</v>
      </c>
      <c r="G51" s="41">
        <f>G50+G31</f>
        <v>42891.13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1700119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48.63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9.92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20251.740000000002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3141.37</v>
      </c>
      <c r="D61" s="95">
        <f>SUM('DOE25'!G98:G110)</f>
        <v>0</v>
      </c>
      <c r="E61" s="95">
        <f>SUM('DOE25'!H98:H110)</f>
        <v>14042.13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3190</v>
      </c>
      <c r="D62" s="130">
        <f>SUM(D57:D61)</f>
        <v>20251.740000000002</v>
      </c>
      <c r="E62" s="130">
        <f>SUM(E57:E61)</f>
        <v>14042.13</v>
      </c>
      <c r="F62" s="130">
        <f>SUM(F57:F61)</f>
        <v>0</v>
      </c>
      <c r="G62" s="130">
        <f>SUM(G57:G61)</f>
        <v>9.92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1703309</v>
      </c>
      <c r="D63" s="22">
        <f>D56+D62</f>
        <v>20251.740000000002</v>
      </c>
      <c r="E63" s="22">
        <f>E56+E62</f>
        <v>14042.13</v>
      </c>
      <c r="F63" s="22">
        <f>F56+F62</f>
        <v>0</v>
      </c>
      <c r="G63" s="22">
        <f>G56+G62</f>
        <v>9.92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220628.55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231794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452422.55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2701.78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2701.78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452422.55</v>
      </c>
      <c r="D81" s="130">
        <f>SUM(D79:D80)+D78+D70</f>
        <v>2701.78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14274.89</v>
      </c>
      <c r="D88" s="95">
        <f>SUM('DOE25'!G153:G161)</f>
        <v>183.24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14274.89</v>
      </c>
      <c r="D91" s="131">
        <f>SUM(D85:D90)</f>
        <v>183.24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2170006.44</v>
      </c>
      <c r="D104" s="86">
        <f>D63+D81+D91+D103</f>
        <v>23136.760000000002</v>
      </c>
      <c r="E104" s="86">
        <f>E63+E81+E91+E103</f>
        <v>14042.13</v>
      </c>
      <c r="F104" s="86">
        <f>F63+F81+F91+F103</f>
        <v>0</v>
      </c>
      <c r="G104" s="86">
        <f>G63+G81+G103</f>
        <v>10009.92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979145.45</v>
      </c>
      <c r="D109" s="24" t="s">
        <v>289</v>
      </c>
      <c r="E109" s="95">
        <f>('DOE25'!L276)+('DOE25'!L295)+('DOE25'!L314)</f>
        <v>15895.86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321316.95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6556.09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1307018.49</v>
      </c>
      <c r="D115" s="86">
        <f>SUM(D109:D114)</f>
        <v>0</v>
      </c>
      <c r="E115" s="86">
        <f>SUM(E109:E114)</f>
        <v>15895.86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221599.29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47323.839999999997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62422.32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208949.52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207087.81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54999.199999999997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21395.670000000002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802381.98</v>
      </c>
      <c r="D128" s="86">
        <f>SUM(D118:D127)</f>
        <v>21395.670000000002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10009.92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-9.9200000000000728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2119400.4699999997</v>
      </c>
      <c r="D145" s="86">
        <f>(D115+D128+D144)</f>
        <v>21395.670000000002</v>
      </c>
      <c r="E145" s="86">
        <f>(E115+E128+E144)</f>
        <v>15895.86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Newfields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14777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14777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995041</v>
      </c>
      <c r="D10" s="182">
        <f>ROUND((C10/$C$28)*100,1)</f>
        <v>46.8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321317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6556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221599</v>
      </c>
      <c r="D15" s="182">
        <f t="shared" ref="D15:D27" si="0">ROUND((C15/$C$28)*100,1)</f>
        <v>10.4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47324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62422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208950</v>
      </c>
      <c r="D18" s="182">
        <f t="shared" si="0"/>
        <v>9.8000000000000007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207088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54999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1144.2599999999984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2126440.2599999998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2126440.2599999998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1700119</v>
      </c>
      <c r="D35" s="182">
        <f t="shared" ref="D35:D40" si="1">ROUND((C35/$C$41)*100,1)</f>
        <v>77.7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17242.049999999814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452423</v>
      </c>
      <c r="D37" s="182">
        <f t="shared" si="1"/>
        <v>20.7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2702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14458</v>
      </c>
      <c r="D39" s="182">
        <f t="shared" si="1"/>
        <v>0.7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2186944.0499999998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Newfields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 t="s">
        <v>912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 t="s">
        <v>915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 t="s">
        <v>914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2014-08-14T14:46:27Z</cp:lastPrinted>
  <dcterms:created xsi:type="dcterms:W3CDTF">1997-12-04T19:04:30Z</dcterms:created>
  <dcterms:modified xsi:type="dcterms:W3CDTF">2014-08-25T12:47:08Z</dcterms:modified>
</cp:coreProperties>
</file>