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1" i="1" l="1"/>
  <c r="F52" i="1" s="1"/>
  <c r="H617" i="1" s="1"/>
  <c r="F439" i="1"/>
  <c r="F14" i="1"/>
  <c r="F12" i="1"/>
  <c r="G198" i="1"/>
  <c r="L198" i="1" s="1"/>
  <c r="H604" i="1"/>
  <c r="F28" i="1"/>
  <c r="F24" i="1"/>
  <c r="D9" i="13"/>
  <c r="F499" i="1"/>
  <c r="F498" i="1"/>
  <c r="G24" i="1"/>
  <c r="F472" i="1"/>
  <c r="C45" i="2"/>
  <c r="G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/>
  <c r="G38" i="2" s="1"/>
  <c r="C68" i="2"/>
  <c r="B2" i="13"/>
  <c r="F8" i="13"/>
  <c r="G8" i="13"/>
  <c r="L204" i="1"/>
  <c r="L222" i="1"/>
  <c r="C120" i="2"/>
  <c r="L240" i="1"/>
  <c r="D39" i="13"/>
  <c r="F13" i="13"/>
  <c r="G13" i="13"/>
  <c r="L206" i="1"/>
  <c r="E13" i="13" s="1"/>
  <c r="C13" i="13" s="1"/>
  <c r="L224" i="1"/>
  <c r="L242" i="1"/>
  <c r="F16" i="13"/>
  <c r="G16" i="13"/>
  <c r="L209" i="1"/>
  <c r="C125" i="2" s="1"/>
  <c r="L227" i="1"/>
  <c r="L245" i="1"/>
  <c r="F5" i="13"/>
  <c r="G5" i="13"/>
  <c r="L197" i="1"/>
  <c r="L199" i="1"/>
  <c r="C12" i="10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D6" i="13" s="1"/>
  <c r="C6" i="13" s="1"/>
  <c r="F7" i="13"/>
  <c r="G7" i="13"/>
  <c r="L203" i="1"/>
  <c r="D7" i="13" s="1"/>
  <c r="C7" i="13" s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D15" i="13" s="1"/>
  <c r="C15" i="13" s="1"/>
  <c r="L226" i="1"/>
  <c r="C21" i="10" s="1"/>
  <c r="L244" i="1"/>
  <c r="F17" i="13"/>
  <c r="G17" i="13"/>
  <c r="L251" i="1"/>
  <c r="C24" i="10" s="1"/>
  <c r="F18" i="13"/>
  <c r="G18" i="13"/>
  <c r="L252" i="1"/>
  <c r="F19" i="13"/>
  <c r="G19" i="13"/>
  <c r="L253" i="1"/>
  <c r="F29" i="13"/>
  <c r="G29" i="13"/>
  <c r="L358" i="1"/>
  <c r="F661" i="1" s="1"/>
  <c r="I661" i="1" s="1"/>
  <c r="L359" i="1"/>
  <c r="L360" i="1"/>
  <c r="I367" i="1"/>
  <c r="J290" i="1"/>
  <c r="J338" i="1" s="1"/>
  <c r="J352" i="1" s="1"/>
  <c r="J309" i="1"/>
  <c r="J328" i="1"/>
  <c r="K290" i="1"/>
  <c r="K309" i="1"/>
  <c r="K328" i="1"/>
  <c r="G31" i="13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28" i="1" s="1"/>
  <c r="L316" i="1"/>
  <c r="L317" i="1"/>
  <c r="L319" i="1"/>
  <c r="L320" i="1"/>
  <c r="L321" i="1"/>
  <c r="L322" i="1"/>
  <c r="L323" i="1"/>
  <c r="L324" i="1"/>
  <c r="L325" i="1"/>
  <c r="H662" i="1" s="1"/>
  <c r="L326" i="1"/>
  <c r="L333" i="1"/>
  <c r="L334" i="1"/>
  <c r="L335" i="1"/>
  <c r="L260" i="1"/>
  <c r="C131" i="2"/>
  <c r="L261" i="1"/>
  <c r="L341" i="1"/>
  <c r="L351" i="1" s="1"/>
  <c r="L342" i="1"/>
  <c r="L255" i="1"/>
  <c r="F22" i="13" s="1"/>
  <c r="C22" i="13" s="1"/>
  <c r="L336" i="1"/>
  <c r="C11" i="13"/>
  <c r="C10" i="13"/>
  <c r="C9" i="13"/>
  <c r="L361" i="1"/>
  <c r="B4" i="12"/>
  <c r="B36" i="12"/>
  <c r="A40" i="12"/>
  <c r="C36" i="12"/>
  <c r="B40" i="12"/>
  <c r="C40" i="12"/>
  <c r="B27" i="12"/>
  <c r="A31" i="12" s="1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93" i="1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2" i="2"/>
  <c r="G61" i="2"/>
  <c r="F2" i="11"/>
  <c r="L613" i="1"/>
  <c r="H663" i="1"/>
  <c r="L612" i="1"/>
  <c r="G663" i="1"/>
  <c r="L611" i="1"/>
  <c r="F663" i="1"/>
  <c r="C40" i="10"/>
  <c r="F60" i="1"/>
  <c r="F112" i="1" s="1"/>
  <c r="G60" i="1"/>
  <c r="H60" i="1"/>
  <c r="I60" i="1"/>
  <c r="F79" i="1"/>
  <c r="F94" i="1"/>
  <c r="F111" i="1"/>
  <c r="G111" i="1"/>
  <c r="G112" i="1" s="1"/>
  <c r="H79" i="1"/>
  <c r="E57" i="2" s="1"/>
  <c r="E62" i="2" s="1"/>
  <c r="H94" i="1"/>
  <c r="E58" i="2"/>
  <c r="H111" i="1"/>
  <c r="I111" i="1"/>
  <c r="I112" i="1" s="1"/>
  <c r="J111" i="1"/>
  <c r="J112" i="1" s="1"/>
  <c r="J193" i="1" s="1"/>
  <c r="G631" i="1" s="1"/>
  <c r="J631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5" i="10"/>
  <c r="C19" i="10"/>
  <c r="L250" i="1"/>
  <c r="L332" i="1"/>
  <c r="E113" i="2" s="1"/>
  <c r="E115" i="2" s="1"/>
  <c r="L254" i="1"/>
  <c r="C25" i="10"/>
  <c r="L268" i="1"/>
  <c r="L269" i="1"/>
  <c r="L349" i="1"/>
  <c r="L350" i="1"/>
  <c r="I665" i="1"/>
  <c r="I670" i="1"/>
  <c r="F662" i="1"/>
  <c r="I662" i="1" s="1"/>
  <c r="G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/>
  <c r="L522" i="1"/>
  <c r="L523" i="1"/>
  <c r="F551" i="1" s="1"/>
  <c r="L526" i="1"/>
  <c r="L527" i="1"/>
  <c r="L529" i="1" s="1"/>
  <c r="L545" i="1" s="1"/>
  <c r="G550" i="1"/>
  <c r="L528" i="1"/>
  <c r="G551" i="1"/>
  <c r="L531" i="1"/>
  <c r="H549" i="1"/>
  <c r="L532" i="1"/>
  <c r="H550" i="1"/>
  <c r="L533" i="1"/>
  <c r="H551" i="1"/>
  <c r="L536" i="1"/>
  <c r="L537" i="1"/>
  <c r="I550" i="1" s="1"/>
  <c r="I552" i="1" s="1"/>
  <c r="L538" i="1"/>
  <c r="I551" i="1" s="1"/>
  <c r="L541" i="1"/>
  <c r="J549" i="1" s="1"/>
  <c r="L542" i="1"/>
  <c r="L543" i="1"/>
  <c r="J551" i="1"/>
  <c r="E132" i="2"/>
  <c r="K270" i="1"/>
  <c r="J270" i="1"/>
  <c r="I270" i="1"/>
  <c r="H270" i="1"/>
  <c r="G270" i="1"/>
  <c r="L270" i="1" s="1"/>
  <c r="F270" i="1"/>
  <c r="C132" i="2"/>
  <c r="A1" i="2"/>
  <c r="A2" i="2"/>
  <c r="C8" i="2"/>
  <c r="D8" i="2"/>
  <c r="E8" i="2"/>
  <c r="F8" i="2"/>
  <c r="I439" i="1"/>
  <c r="J9" i="1"/>
  <c r="G8" i="2" s="1"/>
  <c r="C9" i="2"/>
  <c r="D9" i="2"/>
  <c r="E9" i="2"/>
  <c r="F9" i="2"/>
  <c r="I440" i="1"/>
  <c r="J10" i="1" s="1"/>
  <c r="C10" i="2"/>
  <c r="C11" i="2"/>
  <c r="D11" i="2"/>
  <c r="E11" i="2"/>
  <c r="F11" i="2"/>
  <c r="I441" i="1"/>
  <c r="J12" i="1" s="1"/>
  <c r="G11" i="2" s="1"/>
  <c r="C12" i="2"/>
  <c r="D12" i="2"/>
  <c r="E12" i="2"/>
  <c r="E18" i="2"/>
  <c r="F12" i="2"/>
  <c r="I442" i="1"/>
  <c r="J13" i="1" s="1"/>
  <c r="G12" i="2" s="1"/>
  <c r="C13" i="2"/>
  <c r="D13" i="2"/>
  <c r="E13" i="2"/>
  <c r="F13" i="2"/>
  <c r="I443" i="1"/>
  <c r="J14" i="1"/>
  <c r="G13" i="2" s="1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 s="1"/>
  <c r="C21" i="2"/>
  <c r="D21" i="2"/>
  <c r="E21" i="2"/>
  <c r="E31" i="2" s="1"/>
  <c r="E51" i="2" s="1"/>
  <c r="F21" i="2"/>
  <c r="I448" i="1"/>
  <c r="J22" i="1"/>
  <c r="C22" i="2"/>
  <c r="C31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/>
  <c r="I457" i="1"/>
  <c r="J37" i="1"/>
  <c r="G36" i="2" s="1"/>
  <c r="I459" i="1"/>
  <c r="J48" i="1" s="1"/>
  <c r="G47" i="2" s="1"/>
  <c r="C49" i="2"/>
  <c r="C56" i="2"/>
  <c r="D56" i="2"/>
  <c r="D63" i="2" s="1"/>
  <c r="F56" i="2"/>
  <c r="C57" i="2"/>
  <c r="C58" i="2"/>
  <c r="C59" i="2"/>
  <c r="C62" i="2" s="1"/>
  <c r="C63" i="2" s="1"/>
  <c r="D59" i="2"/>
  <c r="D62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F78" i="2" s="1"/>
  <c r="F81" i="2" s="1"/>
  <c r="C77" i="2"/>
  <c r="D77" i="2"/>
  <c r="D78" i="2" s="1"/>
  <c r="E77" i="2"/>
  <c r="E78" i="2" s="1"/>
  <c r="F77" i="2"/>
  <c r="G77" i="2"/>
  <c r="G78" i="2" s="1"/>
  <c r="G81" i="2" s="1"/>
  <c r="G104" i="2" s="1"/>
  <c r="C79" i="2"/>
  <c r="D79" i="2"/>
  <c r="E79" i="2"/>
  <c r="C80" i="2"/>
  <c r="E80" i="2"/>
  <c r="D85" i="2"/>
  <c r="D91" i="2" s="1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F103" i="2" s="1"/>
  <c r="C94" i="2"/>
  <c r="C103" i="2" s="1"/>
  <c r="F94" i="2"/>
  <c r="D96" i="2"/>
  <c r="D103" i="2" s="1"/>
  <c r="E96" i="2"/>
  <c r="E103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0" i="2"/>
  <c r="C111" i="2"/>
  <c r="E111" i="2"/>
  <c r="C112" i="2"/>
  <c r="C113" i="2"/>
  <c r="E114" i="2"/>
  <c r="D115" i="2"/>
  <c r="F115" i="2"/>
  <c r="G115" i="2"/>
  <c r="C118" i="2"/>
  <c r="E118" i="2"/>
  <c r="E119" i="2"/>
  <c r="E120" i="2"/>
  <c r="C122" i="2"/>
  <c r="E122" i="2"/>
  <c r="E123" i="2"/>
  <c r="C124" i="2"/>
  <c r="E124" i="2"/>
  <c r="F128" i="2"/>
  <c r="G128" i="2"/>
  <c r="E130" i="2"/>
  <c r="D134" i="2"/>
  <c r="D144" i="2" s="1"/>
  <c r="E134" i="2"/>
  <c r="F134" i="2"/>
  <c r="K419" i="1"/>
  <c r="K434" i="1" s="1"/>
  <c r="G134" i="2" s="1"/>
  <c r="G144" i="2" s="1"/>
  <c r="K427" i="1"/>
  <c r="K433" i="1"/>
  <c r="L263" i="1"/>
  <c r="C135" i="2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G157" i="2" s="1"/>
  <c r="D157" i="2"/>
  <c r="E157" i="2"/>
  <c r="F157" i="2"/>
  <c r="B158" i="2"/>
  <c r="C158" i="2"/>
  <c r="D158" i="2"/>
  <c r="G158" i="2"/>
  <c r="E158" i="2"/>
  <c r="F158" i="2"/>
  <c r="B159" i="2"/>
  <c r="C159" i="2"/>
  <c r="D159" i="2"/>
  <c r="E159" i="2"/>
  <c r="F159" i="2"/>
  <c r="B160" i="2"/>
  <c r="G160" i="2" s="1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G162" i="2" s="1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 s="1"/>
  <c r="I503" i="1"/>
  <c r="E164" i="2" s="1"/>
  <c r="J503" i="1"/>
  <c r="F164" i="2" s="1"/>
  <c r="F19" i="1"/>
  <c r="G19" i="1"/>
  <c r="G618" i="1"/>
  <c r="J618" i="1" s="1"/>
  <c r="H19" i="1"/>
  <c r="I19" i="1"/>
  <c r="F32" i="1"/>
  <c r="G32" i="1"/>
  <c r="H32" i="1"/>
  <c r="I32" i="1"/>
  <c r="G52" i="1"/>
  <c r="H618" i="1" s="1"/>
  <c r="H51" i="1"/>
  <c r="H52" i="1" s="1"/>
  <c r="H619" i="1" s="1"/>
  <c r="I51" i="1"/>
  <c r="I52" i="1" s="1"/>
  <c r="H620" i="1" s="1"/>
  <c r="J620" i="1" s="1"/>
  <c r="F177" i="1"/>
  <c r="I177" i="1"/>
  <c r="I192" i="1" s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F257" i="1" s="1"/>
  <c r="F271" i="1" s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G408" i="1" s="1"/>
  <c r="H645" i="1" s="1"/>
  <c r="J645" i="1" s="1"/>
  <c r="H393" i="1"/>
  <c r="I393" i="1"/>
  <c r="I408" i="1" s="1"/>
  <c r="F401" i="1"/>
  <c r="G401" i="1"/>
  <c r="H401" i="1"/>
  <c r="H408" i="1"/>
  <c r="H644" i="1" s="1"/>
  <c r="I401" i="1"/>
  <c r="F407" i="1"/>
  <c r="G407" i="1"/>
  <c r="H407" i="1"/>
  <c r="I407" i="1"/>
  <c r="F408" i="1"/>
  <c r="H643" i="1" s="1"/>
  <c r="L413" i="1"/>
  <c r="L414" i="1"/>
  <c r="L419" i="1" s="1"/>
  <c r="L434" i="1" s="1"/>
  <c r="G638" i="1" s="1"/>
  <c r="J638" i="1" s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J434" i="1" s="1"/>
  <c r="L429" i="1"/>
  <c r="L433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H461" i="1" s="1"/>
  <c r="H641" i="1" s="1"/>
  <c r="I452" i="1"/>
  <c r="I461" i="1"/>
  <c r="H642" i="1" s="1"/>
  <c r="F460" i="1"/>
  <c r="G460" i="1"/>
  <c r="H460" i="1"/>
  <c r="I460" i="1"/>
  <c r="F461" i="1"/>
  <c r="H639" i="1" s="1"/>
  <c r="J639" i="1" s="1"/>
  <c r="G461" i="1"/>
  <c r="F470" i="1"/>
  <c r="G470" i="1"/>
  <c r="G476" i="1" s="1"/>
  <c r="H623" i="1" s="1"/>
  <c r="H470" i="1"/>
  <c r="I470" i="1"/>
  <c r="I476" i="1" s="1"/>
  <c r="H625" i="1" s="1"/>
  <c r="J470" i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F545" i="1"/>
  <c r="G524" i="1"/>
  <c r="H524" i="1"/>
  <c r="I524" i="1"/>
  <c r="J524" i="1"/>
  <c r="J545" i="1" s="1"/>
  <c r="K524" i="1"/>
  <c r="F529" i="1"/>
  <c r="G529" i="1"/>
  <c r="G545" i="1" s="1"/>
  <c r="H529" i="1"/>
  <c r="I529" i="1"/>
  <c r="J529" i="1"/>
  <c r="K529" i="1"/>
  <c r="K545" i="1"/>
  <c r="F534" i="1"/>
  <c r="G534" i="1"/>
  <c r="H534" i="1"/>
  <c r="I534" i="1"/>
  <c r="J534" i="1"/>
  <c r="K534" i="1"/>
  <c r="L534" i="1"/>
  <c r="F539" i="1"/>
  <c r="G539" i="1"/>
  <c r="H539" i="1"/>
  <c r="I539" i="1"/>
  <c r="I545" i="1" s="1"/>
  <c r="J539" i="1"/>
  <c r="K539" i="1"/>
  <c r="F544" i="1"/>
  <c r="G544" i="1"/>
  <c r="H544" i="1"/>
  <c r="H545" i="1" s="1"/>
  <c r="I544" i="1"/>
  <c r="J544" i="1"/>
  <c r="K544" i="1"/>
  <c r="L557" i="1"/>
  <c r="L560" i="1" s="1"/>
  <c r="L558" i="1"/>
  <c r="L559" i="1"/>
  <c r="F560" i="1"/>
  <c r="F571" i="1" s="1"/>
  <c r="G560" i="1"/>
  <c r="H560" i="1"/>
  <c r="H571" i="1" s="1"/>
  <c r="I560" i="1"/>
  <c r="J560" i="1"/>
  <c r="K560" i="1"/>
  <c r="L562" i="1"/>
  <c r="L565" i="1"/>
  <c r="L563" i="1"/>
  <c r="L564" i="1"/>
  <c r="F565" i="1"/>
  <c r="G565" i="1"/>
  <c r="G571" i="1" s="1"/>
  <c r="H565" i="1"/>
  <c r="I565" i="1"/>
  <c r="J565" i="1"/>
  <c r="K565" i="1"/>
  <c r="K571" i="1"/>
  <c r="L567" i="1"/>
  <c r="L568" i="1"/>
  <c r="L570" i="1" s="1"/>
  <c r="L569" i="1"/>
  <c r="F570" i="1"/>
  <c r="G570" i="1"/>
  <c r="H570" i="1"/>
  <c r="I570" i="1"/>
  <c r="J570" i="1"/>
  <c r="J571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J647" i="1" s="1"/>
  <c r="K593" i="1"/>
  <c r="K594" i="1"/>
  <c r="K595" i="1"/>
  <c r="K596" i="1"/>
  <c r="K597" i="1"/>
  <c r="H598" i="1"/>
  <c r="H649" i="1"/>
  <c r="I598" i="1"/>
  <c r="H650" i="1"/>
  <c r="J598" i="1"/>
  <c r="H651" i="1" s="1"/>
  <c r="J651" i="1" s="1"/>
  <c r="K602" i="1"/>
  <c r="K605" i="1" s="1"/>
  <c r="G648" i="1" s="1"/>
  <c r="J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9" i="1"/>
  <c r="J619" i="1" s="1"/>
  <c r="G620" i="1"/>
  <c r="G623" i="1"/>
  <c r="J623" i="1" s="1"/>
  <c r="G624" i="1"/>
  <c r="J624" i="1" s="1"/>
  <c r="G625" i="1"/>
  <c r="J625" i="1" s="1"/>
  <c r="H627" i="1"/>
  <c r="H628" i="1"/>
  <c r="H629" i="1"/>
  <c r="H630" i="1"/>
  <c r="H631" i="1"/>
  <c r="H632" i="1"/>
  <c r="H633" i="1"/>
  <c r="G634" i="1"/>
  <c r="J634" i="1" s="1"/>
  <c r="H635" i="1"/>
  <c r="H636" i="1"/>
  <c r="H637" i="1"/>
  <c r="H638" i="1"/>
  <c r="G639" i="1"/>
  <c r="G640" i="1"/>
  <c r="J640" i="1"/>
  <c r="H640" i="1"/>
  <c r="G641" i="1"/>
  <c r="J641" i="1" s="1"/>
  <c r="G643" i="1"/>
  <c r="J643" i="1" s="1"/>
  <c r="G644" i="1"/>
  <c r="G645" i="1"/>
  <c r="H647" i="1"/>
  <c r="G649" i="1"/>
  <c r="J649" i="1" s="1"/>
  <c r="G650" i="1"/>
  <c r="J650" i="1" s="1"/>
  <c r="G651" i="1"/>
  <c r="G652" i="1"/>
  <c r="H652" i="1"/>
  <c r="J652" i="1" s="1"/>
  <c r="G653" i="1"/>
  <c r="J653" i="1" s="1"/>
  <c r="H653" i="1"/>
  <c r="G654" i="1"/>
  <c r="J654" i="1" s="1"/>
  <c r="H654" i="1"/>
  <c r="H655" i="1"/>
  <c r="J655" i="1" s="1"/>
  <c r="F192" i="1"/>
  <c r="C18" i="2"/>
  <c r="D18" i="13"/>
  <c r="C18" i="13"/>
  <c r="D31" i="2"/>
  <c r="C78" i="2"/>
  <c r="D50" i="2"/>
  <c r="J257" i="1"/>
  <c r="J271" i="1"/>
  <c r="I169" i="1"/>
  <c r="J476" i="1"/>
  <c r="H626" i="1" s="1"/>
  <c r="F476" i="1"/>
  <c r="H622" i="1" s="1"/>
  <c r="G338" i="1"/>
  <c r="G352" i="1" s="1"/>
  <c r="J140" i="1"/>
  <c r="H257" i="1"/>
  <c r="H271" i="1"/>
  <c r="C29" i="10"/>
  <c r="H140" i="1"/>
  <c r="H338" i="1"/>
  <c r="H352" i="1"/>
  <c r="G192" i="1"/>
  <c r="H192" i="1"/>
  <c r="C35" i="10"/>
  <c r="I571" i="1"/>
  <c r="F62" i="2"/>
  <c r="F63" i="2"/>
  <c r="C23" i="10"/>
  <c r="G159" i="2"/>
  <c r="G103" i="2"/>
  <c r="F91" i="2"/>
  <c r="E50" i="2"/>
  <c r="F50" i="2"/>
  <c r="F51" i="2" s="1"/>
  <c r="I338" i="1"/>
  <c r="I352" i="1"/>
  <c r="L407" i="1"/>
  <c r="C140" i="2"/>
  <c r="D51" i="2"/>
  <c r="G21" i="2"/>
  <c r="F434" i="1"/>
  <c r="C6" i="10"/>
  <c r="F31" i="13"/>
  <c r="G646" i="1"/>
  <c r="G169" i="1"/>
  <c r="G140" i="1"/>
  <c r="F140" i="1"/>
  <c r="C38" i="10" s="1"/>
  <c r="G63" i="2"/>
  <c r="C5" i="10"/>
  <c r="G42" i="2"/>
  <c r="G16" i="2"/>
  <c r="H434" i="1"/>
  <c r="I140" i="1"/>
  <c r="A22" i="12"/>
  <c r="I434" i="1"/>
  <c r="G434" i="1"/>
  <c r="I663" i="1"/>
  <c r="G193" i="1"/>
  <c r="G628" i="1" s="1"/>
  <c r="J628" i="1" s="1"/>
  <c r="G163" i="2"/>
  <c r="E125" i="2"/>
  <c r="E121" i="2"/>
  <c r="C13" i="10"/>
  <c r="E112" i="2"/>
  <c r="L290" i="1"/>
  <c r="L362" i="1"/>
  <c r="H661" i="1"/>
  <c r="G661" i="1"/>
  <c r="H648" i="1"/>
  <c r="E16" i="13"/>
  <c r="C16" i="13" s="1"/>
  <c r="D29" i="13"/>
  <c r="C29" i="13" s="1"/>
  <c r="C81" i="2"/>
  <c r="L337" i="1"/>
  <c r="F338" i="1"/>
  <c r="F352" i="1"/>
  <c r="C130" i="2"/>
  <c r="F31" i="2"/>
  <c r="F18" i="2"/>
  <c r="L544" i="1"/>
  <c r="J550" i="1"/>
  <c r="L539" i="1"/>
  <c r="I549" i="1"/>
  <c r="L524" i="1"/>
  <c r="F550" i="1"/>
  <c r="H169" i="1"/>
  <c r="E85" i="2"/>
  <c r="E91" i="2"/>
  <c r="F169" i="1"/>
  <c r="C85" i="2"/>
  <c r="C91" i="2" s="1"/>
  <c r="L571" i="1"/>
  <c r="C121" i="2"/>
  <c r="C18" i="10"/>
  <c r="L229" i="1"/>
  <c r="J51" i="1"/>
  <c r="G626" i="1" s="1"/>
  <c r="J626" i="1" s="1"/>
  <c r="H25" i="13"/>
  <c r="D12" i="13"/>
  <c r="C12" i="13" s="1"/>
  <c r="K338" i="1"/>
  <c r="K352" i="1" s="1"/>
  <c r="J32" i="1"/>
  <c r="G31" i="2"/>
  <c r="G549" i="1"/>
  <c r="G552" i="1"/>
  <c r="C143" i="2"/>
  <c r="C26" i="10"/>
  <c r="H112" i="1"/>
  <c r="H193" i="1" s="1"/>
  <c r="G629" i="1"/>
  <c r="J629" i="1" s="1"/>
  <c r="E56" i="2"/>
  <c r="E63" i="2" s="1"/>
  <c r="L401" i="1"/>
  <c r="C139" i="2"/>
  <c r="D18" i="2"/>
  <c r="L309" i="1"/>
  <c r="G660" i="1" s="1"/>
  <c r="G664" i="1" s="1"/>
  <c r="C114" i="2"/>
  <c r="D19" i="13"/>
  <c r="C19" i="13" s="1"/>
  <c r="C123" i="2"/>
  <c r="C128" i="2" s="1"/>
  <c r="C20" i="10"/>
  <c r="C119" i="2"/>
  <c r="C16" i="10"/>
  <c r="L247" i="1"/>
  <c r="H660" i="1"/>
  <c r="H664" i="1" s="1"/>
  <c r="H672" i="1" s="1"/>
  <c r="C110" i="2"/>
  <c r="C115" i="2" s="1"/>
  <c r="C11" i="10"/>
  <c r="C17" i="10"/>
  <c r="E8" i="13"/>
  <c r="G33" i="13"/>
  <c r="D14" i="13"/>
  <c r="C14" i="13"/>
  <c r="L256" i="1"/>
  <c r="K257" i="1"/>
  <c r="K271" i="1" s="1"/>
  <c r="G257" i="1"/>
  <c r="G271" i="1" s="1"/>
  <c r="I257" i="1"/>
  <c r="I271" i="1" s="1"/>
  <c r="D127" i="2"/>
  <c r="D128" i="2" s="1"/>
  <c r="D145" i="2" s="1"/>
  <c r="H552" i="1"/>
  <c r="K551" i="1"/>
  <c r="F130" i="2"/>
  <c r="F144" i="2" s="1"/>
  <c r="F145" i="2" s="1"/>
  <c r="L382" i="1"/>
  <c r="G636" i="1"/>
  <c r="J636" i="1"/>
  <c r="C32" i="10"/>
  <c r="H667" i="1"/>
  <c r="H33" i="13"/>
  <c r="C25" i="13"/>
  <c r="C27" i="10"/>
  <c r="D27" i="10" s="1"/>
  <c r="C28" i="10"/>
  <c r="D19" i="10" s="1"/>
  <c r="G635" i="1"/>
  <c r="J635" i="1" s="1"/>
  <c r="E128" i="2"/>
  <c r="D31" i="13"/>
  <c r="C31" i="13" s="1"/>
  <c r="L338" i="1"/>
  <c r="L352" i="1" s="1"/>
  <c r="G633" i="1" s="1"/>
  <c r="J633" i="1" s="1"/>
  <c r="E33" i="13"/>
  <c r="D35" i="13" s="1"/>
  <c r="C8" i="13"/>
  <c r="C36" i="10"/>
  <c r="C41" i="10" s="1"/>
  <c r="F193" i="1"/>
  <c r="G627" i="1"/>
  <c r="J627" i="1" s="1"/>
  <c r="C39" i="10"/>
  <c r="D12" i="10"/>
  <c r="D21" i="10"/>
  <c r="C30" i="10"/>
  <c r="D22" i="10"/>
  <c r="D15" i="10"/>
  <c r="D24" i="10"/>
  <c r="D11" i="10"/>
  <c r="D20" i="10"/>
  <c r="D16" i="10"/>
  <c r="D17" i="10"/>
  <c r="D26" i="10"/>
  <c r="C50" i="2"/>
  <c r="C51" i="2" s="1"/>
  <c r="G622" i="1" l="1"/>
  <c r="J622" i="1" s="1"/>
  <c r="J617" i="1"/>
  <c r="D38" i="10"/>
  <c r="D35" i="10"/>
  <c r="D40" i="10"/>
  <c r="D39" i="10"/>
  <c r="D37" i="10"/>
  <c r="G672" i="1"/>
  <c r="G667" i="1"/>
  <c r="D36" i="10"/>
  <c r="D18" i="10"/>
  <c r="D13" i="10"/>
  <c r="D25" i="10"/>
  <c r="D23" i="10"/>
  <c r="J642" i="1"/>
  <c r="E81" i="2"/>
  <c r="E104" i="2" s="1"/>
  <c r="C104" i="2"/>
  <c r="G50" i="2"/>
  <c r="G51" i="2" s="1"/>
  <c r="C138" i="2"/>
  <c r="L408" i="1"/>
  <c r="K550" i="1"/>
  <c r="F552" i="1"/>
  <c r="J644" i="1"/>
  <c r="D81" i="2"/>
  <c r="D104" i="2" s="1"/>
  <c r="D10" i="10"/>
  <c r="D28" i="10" s="1"/>
  <c r="J52" i="1"/>
  <c r="H621" i="1" s="1"/>
  <c r="F104" i="2"/>
  <c r="F33" i="13"/>
  <c r="G164" i="2"/>
  <c r="G161" i="2"/>
  <c r="G145" i="2"/>
  <c r="G9" i="2"/>
  <c r="G18" i="2" s="1"/>
  <c r="J19" i="1"/>
  <c r="G621" i="1" s="1"/>
  <c r="K549" i="1"/>
  <c r="J552" i="1"/>
  <c r="I193" i="1"/>
  <c r="G630" i="1" s="1"/>
  <c r="J630" i="1" s="1"/>
  <c r="L211" i="1"/>
  <c r="D5" i="13"/>
  <c r="K500" i="1"/>
  <c r="D17" i="13"/>
  <c r="C17" i="13" s="1"/>
  <c r="E131" i="2"/>
  <c r="E144" i="2" s="1"/>
  <c r="E145" i="2" s="1"/>
  <c r="K552" i="1" l="1"/>
  <c r="J621" i="1"/>
  <c r="F660" i="1"/>
  <c r="L257" i="1"/>
  <c r="L271" i="1" s="1"/>
  <c r="G632" i="1" s="1"/>
  <c r="J632" i="1" s="1"/>
  <c r="H646" i="1"/>
  <c r="J646" i="1" s="1"/>
  <c r="G637" i="1"/>
  <c r="J637" i="1" s="1"/>
  <c r="C141" i="2"/>
  <c r="C144" i="2" s="1"/>
  <c r="C145" i="2" s="1"/>
  <c r="D41" i="10"/>
  <c r="C5" i="13"/>
  <c r="D33" i="13"/>
  <c r="D36" i="13" s="1"/>
  <c r="F664" i="1" l="1"/>
  <c r="I660" i="1"/>
  <c r="I664" i="1" s="1"/>
  <c r="H656" i="1"/>
  <c r="I672" i="1" l="1"/>
  <c r="C7" i="10" s="1"/>
  <c r="I667" i="1"/>
  <c r="F672" i="1"/>
  <c r="C4" i="10" s="1"/>
  <c r="F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<sst xmlns="http://schemas.openxmlformats.org/spreadsheetml/2006/main" count="3956" uniqueCount="914">
  <si>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</si>
  <si>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</si>
  <si>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</si>
  <si>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</si>
  <si>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</si>
  <si>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</si>
  <si>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</si>
  <si>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</si>
  <si>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</si>
  <si>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</si>
  <si>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</si>
  <si>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</si>
  <si>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</si>
  <si>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</si>
  <si>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</si>
  <si>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</si>
  <si>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</si>
  <si>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</si>
  <si>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</si>
  <si>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</si>
  <si>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</si>
  <si>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</si>
  <si>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</si>
  <si>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</si>
  <si>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</si>
  <si>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</si>
  <si>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</si>
  <si>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</si>
  <si>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</si>
  <si>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</si>
  <si>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</si>
  <si>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</si>
  <si>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</si>
  <si>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</si>
  <si>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</si>
  <si>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</si>
  <si>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</si>
  <si>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</si>
  <si>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</si>
  <si>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</si>
  <si>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</si>
  <si>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</si>
  <si>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</si>
  <si>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</si>
  <si>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</si>
  <si>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</si>
  <si>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</si>
  <si>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</si>
  <si>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</si>
  <si>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</si>
  <si>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</si>
  <si>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</si>
  <si>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</si>
  <si>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</si>
  <si>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</si>
  <si>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</si>
  <si>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</si>
  <si>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</si>
  <si>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</si>
  <si>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</si>
  <si>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</si>
  <si>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</si>
  <si>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</si>
  <si>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</si>
  <si>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</si>
  <si>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</si>
  <si>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</si>
  <si>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</si>
  <si>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</si>
  <si>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</si>
  <si>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</si>
  <si>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</si>
  <si>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</si>
  <si>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</si>
  <si>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</si>
  <si>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</si>
  <si>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</si>
  <si>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</si>
  <si>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</si>
  <si>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</si>
  <si>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</si>
  <si>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</si>
  <si>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</si>
  <si>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</si>
  <si>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</si>
  <si>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</si>
  <si>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</si>
  <si>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</si>
  <si>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</si>
  <si>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</si>
  <si>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</si>
  <si>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</si>
  <si>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</si>
  <si>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</si>
  <si>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</si>
  <si>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</si>
  <si>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</si>
  <si>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</si>
  <si>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</si>
  <si>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</si>
  <si>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</si>
  <si>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</si>
  <si>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</si>
  <si>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</si>
  <si>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</si>
  <si>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</si>
  <si>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</si>
  <si>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</si>
  <si>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</si>
  <si>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</si>
  <si>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</si>
  <si>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</si>
  <si>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</si>
  <si>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</si>
  <si>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</si>
  <si>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</si>
  <si>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</si>
  <si>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</si>
  <si>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</si>
  <si>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</si>
  <si>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</si>
  <si>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</si>
  <si>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</si>
  <si>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</si>
  <si>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</si>
  <si>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</si>
  <si>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</si>
  <si>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</si>
  <si>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</si>
  <si>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</si>
  <si>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</si>
  <si>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</si>
  <si>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</si>
  <si>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</si>
  <si>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</si>
  <si>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</si>
  <si>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</si>
  <si>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</si>
  <si>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</si>
  <si>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</si>
  <si>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</si>
  <si>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</si>
  <si>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</si>
  <si>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</si>
  <si>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</si>
  <si>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</si>
  <si>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</si>
  <si>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</si>
  <si>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</si>
  <si>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</si>
  <si>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</si>
  <si>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</si>
  <si>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</si>
  <si>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</si>
  <si>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</si>
  <si>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</si>
  <si>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</si>
  <si>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</si>
  <si>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</si>
  <si>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</si>
  <si>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</si>
  <si>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</si>
  <si>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</si>
  <si>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</si>
  <si>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</si>
  <si>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</si>
  <si>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</si>
  <si>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</si>
  <si>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</si>
  <si>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</si>
  <si>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</si>
  <si>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</si>
  <si>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</si>
  <si>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</si>
  <si>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</si>
  <si>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</si>
  <si>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</si>
  <si>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</si>
  <si>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</si>
  <si>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</si>
  <si>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</si>
  <si>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</si>
  <si>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</si>
  <si>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</si>
  <si>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</si>
  <si>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</si>
  <si>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</si>
  <si>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</si>
  <si>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</si>
  <si>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</si>
  <si>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</si>
  <si>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</si>
  <si>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</si>
  <si>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</si>
  <si>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</si>
  <si>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</si>
  <si>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</si>
  <si>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</si>
  <si>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</si>
  <si>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</si>
  <si>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</si>
  <si>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</si>
  <si>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</si>
  <si>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</si>
  <si>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</si>
  <si>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</si>
  <si>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</si>
  <si>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</si>
  <si>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</si>
  <si>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</si>
  <si>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</si>
  <si>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</si>
  <si>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</si>
  <si>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</si>
  <si>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</si>
  <si>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</si>
  <si>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</si>
  <si>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</si>
  <si>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</si>
  <si>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</si>
  <si>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</si>
  <si>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</si>
  <si>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</si>
  <si>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</si>
  <si>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</si>
  <si>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</si>
  <si>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</si>
  <si>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</si>
  <si>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</si>
  <si>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</si>
  <si>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</si>
  <si>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</si>
  <si>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</si>
  <si>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</si>
  <si>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</si>
  <si>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</si>
  <si>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</si>
  <si>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</si>
  <si>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</si>
  <si>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</si>
  <si>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</si>
  <si>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</si>
  <si>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</si>
  <si>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</si>
  <si>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</si>
  <si>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</si>
  <si>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</si>
  <si>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</si>
  <si>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</si>
  <si>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</si>
  <si>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</si>
  <si>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</si>
  <si>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</si>
  <si>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</si>
  <si>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</si>
  <si>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</si>
  <si>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</si>
  <si>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</si>
  <si>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</si>
  <si>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</si>
  <si>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</si>
  <si>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</si>
  <si>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</si>
  <si>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</si>
  <si>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</si>
  <si>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</si>
  <si>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</si>
  <si>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</si>
  <si>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</si>
  <si>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</si>
  <si>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</si>
  <si>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</si>
  <si>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</si>
  <si>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</si>
  <si>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</si>
  <si>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</si>
  <si>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</si>
  <si>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</si>
  <si>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</si>
  <si>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</si>
  <si>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</si>
  <si>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</si>
  <si>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</si>
  <si>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</si>
  <si>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</si>
  <si>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</si>
  <si>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</si>
  <si>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</si>
  <si>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</si>
  <si>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</si>
  <si>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</si>
  <si>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</si>
  <si>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</si>
  <si>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</si>
  <si>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</si>
  <si>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</si>
  <si>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</si>
  <si>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</si>
  <si>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</si>
  <si>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</si>
  <si>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</si>
  <si>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</si>
  <si>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</si>
  <si>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</si>
  <si>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</si>
  <si>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</si>
  <si>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</si>
  <si>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</si>
  <si>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</si>
  <si>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</si>
  <si>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</si>
  <si>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</si>
  <si>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</si>
  <si>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</si>
  <si>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</si>
  <si>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</si>
  <si>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</si>
  <si>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</si>
  <si>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</si>
  <si>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</si>
  <si>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</si>
  <si>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</si>
  <si>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</si>
  <si>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</si>
  <si>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</si>
  <si>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</si>
  <si>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</si>
  <si>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</si>
  <si>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</si>
  <si>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</si>
  <si>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</si>
  <si>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</si>
  <si>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</si>
  <si>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</si>
  <si>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</si>
  <si>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</si>
  <si>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</si>
  <si>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</si>
  <si>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</si>
  <si>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</si>
  <si>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</si>
  <si>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</si>
  <si>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</si>
  <si>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</si>
  <si>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</si>
  <si>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</si>
  <si>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</si>
  <si>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</si>
  <si>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</si>
  <si>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</si>
  <si>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</si>
  <si>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</si>
  <si>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</si>
  <si>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</si>
  <si>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</si>
  <si>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</si>
  <si>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</si>
  <si>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</si>
  <si>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</si>
  <si>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</si>
  <si>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</si>
  <si>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</si>
  <si>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</si>
  <si>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</si>
  <si>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</si>
  <si>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</si>
  <si>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</si>
  <si>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</si>
  <si>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</si>
  <si>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</si>
  <si>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</si>
  <si>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</si>
  <si>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</si>
  <si>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</si>
  <si>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</si>
  <si>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</si>
  <si>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</si>
  <si>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</si>
  <si>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</si>
  <si>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</si>
  <si>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</si>
  <si>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</si>
  <si>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</si>
  <si>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</si>
  <si>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</si>
  <si>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</si>
  <si>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</si>
  <si>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</si>
  <si>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</si>
  <si>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</si>
  <si>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</si>
  <si>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</si>
  <si>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</si>
  <si>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</si>
  <si>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</si>
  <si>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</si>
  <si>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</si>
  <si>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</si>
  <si>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</si>
  <si>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</si>
  <si>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</si>
  <si>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</si>
  <si>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</si>
  <si>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</si>
  <si>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</si>
  <si>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</si>
  <si>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</si>
  <si>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</si>
  <si>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</si>
  <si>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</si>
  <si>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</si>
  <si>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</si>
  <si>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</si>
  <si>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</si>
  <si>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</si>
  <si>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</si>
  <si>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</si>
  <si>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</si>
  <si>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</si>
  <si>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</si>
  <si>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</si>
  <si>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</si>
  <si>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</si>
  <si>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</si>
  <si>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</si>
  <si>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</si>
  <si>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</si>
  <si>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</si>
  <si>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</si>
  <si>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</si>
  <si>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</si>
  <si>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</si>
  <si>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</si>
  <si>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</si>
  <si>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</si>
  <si>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</si>
  <si>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</si>
  <si>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</si>
  <si>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</si>
  <si>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</si>
  <si>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</si>
  <si>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</si>
  <si>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</si>
  <si>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</si>
  <si>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</si>
  <si>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</si>
  <si>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</si>
  <si>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</si>
  <si>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</si>
  <si>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</si>
  <si>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</si>
  <si>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</si>
  <si>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</si>
  <si>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</si>
  <si>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</si>
  <si>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</si>
  <si>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</si>
  <si>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</si>
  <si>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</si>
  <si>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</si>
  <si>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</si>
  <si>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</si>
  <si>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</si>
  <si>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</si>
  <si>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</si>
  <si>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</si>
  <si>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</si>
  <si>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</si>
  <si>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</si>
  <si>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</si>
  <si>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</si>
  <si>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</si>
  <si>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</si>
  <si>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</si>
  <si>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</si>
  <si>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</si>
  <si>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</si>
  <si>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</si>
  <si>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</si>
  <si>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</si>
  <si>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</si>
  <si>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</si>
  <si>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</si>
  <si>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</si>
  <si>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</si>
  <si>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</si>
  <si>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</si>
  <si>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</si>
  <si>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</si>
  <si>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</si>
  <si>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</si>
  <si>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</si>
  <si>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</si>
  <si>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</si>
  <si>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</si>
  <si>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</si>
  <si>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</si>
  <si>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</si>
  <si>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</si>
  <si>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</si>
  <si>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</si>
  <si>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</si>
  <si>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</si>
  <si>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</si>
  <si>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</si>
  <si>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</si>
  <si>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</si>
  <si>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</si>
  <si>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</si>
  <si>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</si>
  <si>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</si>
  <si>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</si>
  <si>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</si>
  <si>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</si>
  <si>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</si>
  <si>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</si>
  <si>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</si>
  <si>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</si>
  <si>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</si>
  <si>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</si>
  <si>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</si>
  <si>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</si>
  <si>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</si>
  <si>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</si>
  <si>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</si>
  <si>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</si>
  <si>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</si>
  <si>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</si>
  <si>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</si>
  <si>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</si>
  <si>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</si>
  <si>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</si>
  <si>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</si>
  <si>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</si>
  <si>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</si>
  <si>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</si>
  <si>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</si>
  <si>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</si>
  <si>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</si>
  <si>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</si>
  <si>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</si>
  <si>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</si>
  <si>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</si>
  <si>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</si>
  <si>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</si>
  <si>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</si>
  <si>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</si>
  <si>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</si>
  <si>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</si>
  <si>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</si>
  <si>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</si>
  <si>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</si>
  <si>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</si>
  <si>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</si>
  <si>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</si>
  <si>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</si>
  <si>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</si>
  <si>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</si>
  <si>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</si>
  <si>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</si>
  <si>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</si>
  <si>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</si>
  <si>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</si>
  <si>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</si>
  <si>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</si>
  <si>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</si>
  <si>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</si>
  <si>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</si>
  <si>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</si>
  <si>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</si>
  <si>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</si>
  <si>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</si>
  <si>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</si>
  <si>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</si>
  <si>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</si>
  <si>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</si>
  <si>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</si>
  <si>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</si>
  <si>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</si>
  <si>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</si>
  <si>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</si>
  <si>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</si>
  <si>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</si>
  <si>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</si>
  <si>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</si>
  <si>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</si>
  <si>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</si>
  <si>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</si>
  <si>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</si>
  <si>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</si>
  <si>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</si>
  <si>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</si>
  <si>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</si>
  <si>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</si>
  <si>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</si>
  <si>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</si>
  <si>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</si>
  <si>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</si>
  <si>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</si>
  <si>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</si>
  <si>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</si>
  <si>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</si>
  <si>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</si>
  <si>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</si>
  <si>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</si>
  <si>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</si>
  <si>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</si>
  <si>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</si>
  <si>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</si>
  <si>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</si>
  <si>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</si>
  <si>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</si>
  <si>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</si>
  <si>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</si>
  <si>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</si>
  <si>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</si>
  <si>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</si>
  <si>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</si>
  <si>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</si>
  <si>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</si>
  <si>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</si>
  <si>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</si>
  <si>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</si>
  <si>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</si>
  <si>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</si>
  <si>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</si>
  <si>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</si>
  <si>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</si>
  <si>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</si>
  <si>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</si>
  <si>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</si>
  <si>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</si>
  <si>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</si>
  <si>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</si>
  <si>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</si>
  <si>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</si>
  <si>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</si>
  <si>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</si>
  <si>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</si>
  <si>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</si>
  <si>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</si>
  <si>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</si>
  <si>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</si>
  <si>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</si>
  <si>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</si>
  <si>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</si>
  <si>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</si>
  <si>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</si>
  <si>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</si>
  <si>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</si>
  <si>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</si>
  <si>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</si>
  <si>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</si>
  <si>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</si>
  <si>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</si>
  <si>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</si>
  <si>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</si>
  <si>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</si>
  <si>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</si>
  <si>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</si>
  <si>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</si>
  <si>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</si>
  <si>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</si>
  <si>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</si>
  <si>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</si>
  <si>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</si>
  <si>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</si>
  <si>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</si>
  <si>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</si>
  <si>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</si>
  <si>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</si>
  <si>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</si>
  <si>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</si>
  <si>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</si>
  <si>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</si>
  <si>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</si>
  <si>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</si>
  <si>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</si>
  <si>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</si>
  <si>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</si>
  <si>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</si>
  <si>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</si>
  <si>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</si>
  <si>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</si>
  <si>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</si>
  <si>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</si>
  <si>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</si>
  <si>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</si>
  <si>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</si>
  <si>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</si>
  <si>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</si>
  <si>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</si>
  <si>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</si>
  <si>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</si>
  <si>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</si>
  <si>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</si>
  <si>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</si>
  <si>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</si>
  <si>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</si>
  <si>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</si>
  <si>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</si>
  <si>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</si>
  <si>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</si>
  <si>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</si>
  <si>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</si>
  <si>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</si>
  <si>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</si>
  <si>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</si>
  <si>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</si>
  <si>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</si>
  <si>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</si>
  <si>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</si>
  <si>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</si>
  <si>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</si>
  <si>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</si>
  <si>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</si>
  <si>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</si>
  <si>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</si>
  <si>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</si>
  <si>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</si>
  <si>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</si>
  <si>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</si>
  <si>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</si>
  <si>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</si>
  <si>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</si>
  <si>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</si>
  <si>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</si>
  <si>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</si>
  <si>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</si>
  <si>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</si>
  <si>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</si>
  <si>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</si>
  <si>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</si>
  <si>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</si>
  <si>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</si>
  <si>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</si>
  <si>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</si>
  <si>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</si>
  <si>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</si>
  <si>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</si>
  <si>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</si>
  <si>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</si>
  <si>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</si>
  <si>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</si>
  <si>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</si>
  <si>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</si>
  <si>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</si>
  <si>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</si>
  <si>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</si>
  <si>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</si>
  <si>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</si>
  <si>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</si>
  <si>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</si>
  <si>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</si>
  <si>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</si>
  <si>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</si>
  <si>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</si>
  <si>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</si>
  <si>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</si>
  <si>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</si>
  <si>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</si>
  <si>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</si>
  <si>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</si>
  <si>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</si>
  <si>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</si>
  <si>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</si>
  <si>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</si>
  <si>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</si>
  <si>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</si>
  <si>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</si>
  <si>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</si>
  <si>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</si>
  <si>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</si>
  <si>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</si>
  <si>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</si>
  <si>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</si>
  <si>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</si>
  <si>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</si>
  <si>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</si>
  <si>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</si>
  <si>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</si>
  <si>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</si>
  <si>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</si>
  <si>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</si>
  <si>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</si>
  <si>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</si>
  <si>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</si>
  <si>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</si>
  <si>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</si>
  <si>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</si>
  <si>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</si>
  <si>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</si>
  <si>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</si>
  <si>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</si>
  <si>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</si>
  <si>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</si>
  <si>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</si>
  <si>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</si>
  <si>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</si>
  <si>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</si>
  <si>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</si>
  <si>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</si>
  <si>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</si>
  <si>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</si>
  <si>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</si>
  <si>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</si>
  <si>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</si>
  <si>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</si>
  <si>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</si>
  <si>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</si>
  <si>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</si>
  <si>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</si>
  <si>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</si>
  <si>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</si>
  <si>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</si>
  <si>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</si>
  <si>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</si>
  <si>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</si>
  <si>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</si>
  <si>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</si>
  <si>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</si>
  <si>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</si>
  <si>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</si>
  <si>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</si>
  <si>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</si>
  <si>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</si>
  <si>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</si>
  <si>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</si>
  <si>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</si>
  <si>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</si>
  <si>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</si>
  <si>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</si>
  <si>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</si>
  <si>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</si>
  <si>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</si>
  <si>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</si>
  <si>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</si>
  <si>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</si>
  <si>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</si>
  <si>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</si>
  <si>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</si>
  <si>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</si>
  <si>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</si>
  <si>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</si>
  <si>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</si>
  <si>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</si>
  <si>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</si>
  <si>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</si>
  <si>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</si>
  <si>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</si>
  <si>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</si>
  <si>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</si>
  <si>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</si>
  <si>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</si>
  <si>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</si>
  <si>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</si>
  <si>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</si>
  <si>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</si>
  <si>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</si>
  <si>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</si>
  <si>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</si>
  <si>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</si>
  <si>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</si>
  <si>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</si>
  <si>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</si>
  <si>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</si>
  <si>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</si>
  <si>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</si>
  <si>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</si>
  <si>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</si>
  <si>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</si>
  <si>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</si>
  <si>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</si>
  <si>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</si>
  <si>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</si>
  <si>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</si>
  <si>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</si>
  <si>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</si>
  <si>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</si>
  <si>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</si>
  <si>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</si>
  <si>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</si>
  <si>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</si>
  <si>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</si>
  <si>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</si>
  <si>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</si>
  <si>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</si>
  <si>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</si>
  <si>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</si>
  <si>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</si>
  <si>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</si>
  <si>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</si>
  <si>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</si>
  <si>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</si>
  <si>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</si>
  <si>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</si>
  <si>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</si>
  <si>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</si>
  <si>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</si>
  <si>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</si>
  <si>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</si>
  <si>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</si>
  <si>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</si>
  <si>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</si>
  <si>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</si>
  <si>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</si>
  <si>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</si>
  <si>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</si>
  <si>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</si>
  <si>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</si>
  <si>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</si>
  <si>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08/01</t>
  </si>
  <si>
    <t>08/16</t>
  </si>
  <si>
    <t>Northwood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</si>
</sst>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0" fontId="28" fillId="0" borderId="0" xfId="0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526" sqref="H526:H52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411</v>
      </c>
      <c r="C2" s="21">
        <v>411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1042046.19</v>
      </c>
      <c r="G9" s="18">
        <v>50</v>
      </c>
      <c r="H9" s="18"/>
      <c r="I9" s="18"/>
      <c r="J9" s="67">
        <f>SUM(I439)</f>
        <v>43251.57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12355+12445</f>
        <v>24800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484.84</v>
      </c>
      <c r="G13" s="18">
        <v>4169.43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1293.87+2.65</f>
        <v>1296.52</v>
      </c>
      <c r="G14" s="18">
        <v>2304.0100000000002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6071.89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1068627.55</v>
      </c>
      <c r="G19" s="41">
        <f>SUM(G9:G18)</f>
        <v>12595.330000000002</v>
      </c>
      <c r="H19" s="41">
        <f>SUM(H9:H18)</f>
        <v>0</v>
      </c>
      <c r="I19" s="41">
        <f>SUM(I9:I18)</f>
        <v>0</v>
      </c>
      <c r="J19" s="41">
        <f>SUM(J9:J18)</f>
        <v>43251.57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12355</v>
      </c>
      <c r="H22" s="18"/>
      <c r="I22" s="18"/>
      <c r="J22" s="67">
        <f>SUM(I448)</f>
        <v>12445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55346.03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291858.47+8200</f>
        <v>300058.46999999997</v>
      </c>
      <c r="G24" s="18">
        <f>259.93+46.34-65.94</f>
        <v>240.32999999999998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92024.58+0.13</f>
        <v>92024.71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447429.21</v>
      </c>
      <c r="G32" s="41">
        <f>SUM(G22:G31)</f>
        <v>12595.33</v>
      </c>
      <c r="H32" s="41">
        <f>SUM(H22:H31)</f>
        <v>0</v>
      </c>
      <c r="I32" s="41">
        <f>SUM(I22:I31)</f>
        <v>0</v>
      </c>
      <c r="J32" s="41">
        <f>SUM(J22:J31)</f>
        <v>12445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121000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216047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30806.57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299">
        <v>284151.34000000003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621198.34000000008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30806.57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1068627.55</v>
      </c>
      <c r="G52" s="41">
        <f>G51+G32</f>
        <v>12595.33</v>
      </c>
      <c r="H52" s="41">
        <f>H51+H32</f>
        <v>0</v>
      </c>
      <c r="I52" s="41">
        <f>I51+I32</f>
        <v>0</v>
      </c>
      <c r="J52" s="41">
        <f>J51+J32</f>
        <v>43251.57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8085615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8085615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912.04</v>
      </c>
      <c r="G96" s="18"/>
      <c r="H96" s="18"/>
      <c r="I96" s="18"/>
      <c r="J96" s="18">
        <v>42.79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57190.15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22606.75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134009.69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157528.48000000001</v>
      </c>
      <c r="G111" s="41">
        <f>SUM(G96:G110)</f>
        <v>57190.15</v>
      </c>
      <c r="H111" s="41">
        <f>SUM(H96:H110)</f>
        <v>0</v>
      </c>
      <c r="I111" s="41">
        <f>SUM(I96:I110)</f>
        <v>0</v>
      </c>
      <c r="J111" s="41">
        <f>SUM(J96:J110)</f>
        <v>42.79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8243143.4800000004</v>
      </c>
      <c r="G112" s="41">
        <f>G60+G111</f>
        <v>57190.15</v>
      </c>
      <c r="H112" s="41">
        <f>H60+H79+H94+H111</f>
        <v>0</v>
      </c>
      <c r="I112" s="41">
        <f>I60+I111</f>
        <v>0</v>
      </c>
      <c r="J112" s="41">
        <f>J60+J111</f>
        <v>42.79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2438458.29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1108318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3546776.29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87814.28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235726.43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2228.3000000000002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323540.70999999996</v>
      </c>
      <c r="G136" s="41">
        <f>SUM(G123:G135)</f>
        <v>2228.3000000000002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3870317</v>
      </c>
      <c r="G140" s="41">
        <f>G121+SUM(G136:G137)</f>
        <v>2228.3000000000002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48478.1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127545.62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127545.62</v>
      </c>
      <c r="G162" s="41">
        <f>SUM(G150:G161)</f>
        <v>48478.1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127545.62</v>
      </c>
      <c r="G169" s="41">
        <f>G147+G162+SUM(G163:G168)</f>
        <v>48478.1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17698.59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17698.59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17698.59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12241006.1</v>
      </c>
      <c r="G193" s="47">
        <f>G112+G140+G169+G192</f>
        <v>125595.14</v>
      </c>
      <c r="H193" s="47">
        <f>H112+H140+H169+H192</f>
        <v>0</v>
      </c>
      <c r="I193" s="47">
        <f>I112+I140+I169+I192</f>
        <v>0</v>
      </c>
      <c r="J193" s="47">
        <f>J112+J140+J192</f>
        <v>42.79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1585111.78</v>
      </c>
      <c r="G197" s="18">
        <v>866899.06</v>
      </c>
      <c r="H197" s="18">
        <v>8195.5400000000009</v>
      </c>
      <c r="I197" s="18">
        <v>98275.22</v>
      </c>
      <c r="J197" s="18">
        <v>11336.6</v>
      </c>
      <c r="K197" s="18">
        <v>0</v>
      </c>
      <c r="L197" s="19">
        <f>SUM(F197:K197)</f>
        <v>2569818.2000000002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771772.93</v>
      </c>
      <c r="G198" s="18">
        <f>395945.05+34</f>
        <v>395979.05</v>
      </c>
      <c r="H198" s="18">
        <v>491117.92</v>
      </c>
      <c r="I198" s="18">
        <v>8463.67</v>
      </c>
      <c r="J198" s="18">
        <v>2945</v>
      </c>
      <c r="K198" s="18">
        <v>0</v>
      </c>
      <c r="L198" s="19">
        <f>SUM(F198:K198)</f>
        <v>1670278.5699999998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30539</v>
      </c>
      <c r="G200" s="18">
        <v>3561.09</v>
      </c>
      <c r="H200" s="18">
        <v>3627.41</v>
      </c>
      <c r="I200" s="18">
        <v>846.7</v>
      </c>
      <c r="J200" s="18">
        <v>0</v>
      </c>
      <c r="K200" s="18">
        <v>175</v>
      </c>
      <c r="L200" s="19">
        <f>SUM(F200:K200)</f>
        <v>38749.199999999997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164745.4</v>
      </c>
      <c r="G202" s="18">
        <v>102060.99</v>
      </c>
      <c r="H202" s="18">
        <v>160549.38</v>
      </c>
      <c r="I202" s="18">
        <v>2308.62</v>
      </c>
      <c r="J202" s="18">
        <v>1291.32</v>
      </c>
      <c r="K202" s="18">
        <v>149</v>
      </c>
      <c r="L202" s="19">
        <f t="shared" ref="L202:L208" si="0">SUM(F202:K202)</f>
        <v>431104.71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118410.75</v>
      </c>
      <c r="G203" s="18">
        <v>93840.59</v>
      </c>
      <c r="H203" s="18">
        <v>31276.86</v>
      </c>
      <c r="I203" s="18">
        <v>32567.68</v>
      </c>
      <c r="J203" s="18">
        <v>41355.49</v>
      </c>
      <c r="K203" s="18">
        <v>135</v>
      </c>
      <c r="L203" s="19">
        <f t="shared" si="0"/>
        <v>317586.37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7760.54</v>
      </c>
      <c r="G204" s="18">
        <v>697.55</v>
      </c>
      <c r="H204" s="18">
        <v>218552.58</v>
      </c>
      <c r="I204" s="18">
        <v>0</v>
      </c>
      <c r="J204" s="18">
        <v>0</v>
      </c>
      <c r="K204" s="18">
        <v>4803.6000000000004</v>
      </c>
      <c r="L204" s="19">
        <f t="shared" si="0"/>
        <v>231814.27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210790.16</v>
      </c>
      <c r="G205" s="18">
        <v>123953.79</v>
      </c>
      <c r="H205" s="18">
        <v>19286.71</v>
      </c>
      <c r="I205" s="18">
        <v>911.9</v>
      </c>
      <c r="J205" s="18">
        <v>251.36</v>
      </c>
      <c r="K205" s="18">
        <v>3282.15</v>
      </c>
      <c r="L205" s="19">
        <f t="shared" si="0"/>
        <v>358476.07000000007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25594.73</v>
      </c>
      <c r="G206" s="18">
        <v>11488.41</v>
      </c>
      <c r="H206" s="18">
        <v>1539.9</v>
      </c>
      <c r="I206" s="18">
        <v>436.24</v>
      </c>
      <c r="J206" s="18">
        <v>0</v>
      </c>
      <c r="K206" s="18">
        <v>8.16</v>
      </c>
      <c r="L206" s="19">
        <f t="shared" si="0"/>
        <v>39067.440000000002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139287.49</v>
      </c>
      <c r="G207" s="18">
        <v>61000.33</v>
      </c>
      <c r="H207" s="18">
        <v>97745.09</v>
      </c>
      <c r="I207" s="18">
        <v>152133.19</v>
      </c>
      <c r="J207" s="18">
        <v>5000</v>
      </c>
      <c r="K207" s="18">
        <v>0</v>
      </c>
      <c r="L207" s="19">
        <f t="shared" si="0"/>
        <v>455166.10000000003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439899.14</v>
      </c>
      <c r="I208" s="18"/>
      <c r="J208" s="18"/>
      <c r="K208" s="18"/>
      <c r="L208" s="19">
        <f t="shared" si="0"/>
        <v>439899.14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3054012.7800000003</v>
      </c>
      <c r="G211" s="41">
        <f t="shared" si="1"/>
        <v>1659480.8600000003</v>
      </c>
      <c r="H211" s="41">
        <f t="shared" si="1"/>
        <v>1471790.5299999998</v>
      </c>
      <c r="I211" s="41">
        <f t="shared" si="1"/>
        <v>295943.21999999997</v>
      </c>
      <c r="J211" s="41">
        <f t="shared" si="1"/>
        <v>62179.77</v>
      </c>
      <c r="K211" s="41">
        <f t="shared" si="1"/>
        <v>8552.91</v>
      </c>
      <c r="L211" s="41">
        <f t="shared" si="1"/>
        <v>6551960.0699999994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 t="shared" si="3"/>
        <v>0</v>
      </c>
      <c r="H229" s="41">
        <f t="shared" si="3"/>
        <v>0</v>
      </c>
      <c r="I229" s="41">
        <f t="shared" si="3"/>
        <v>0</v>
      </c>
      <c r="J229" s="41">
        <f t="shared" si="3"/>
        <v>0</v>
      </c>
      <c r="K229" s="41">
        <f t="shared" si="3"/>
        <v>0</v>
      </c>
      <c r="L229" s="41">
        <f t="shared" si="3"/>
        <v>0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3497973.68</v>
      </c>
      <c r="I233" s="18"/>
      <c r="J233" s="18"/>
      <c r="K233" s="18"/>
      <c r="L233" s="19">
        <f>SUM(F233:K233)</f>
        <v>3497973.68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1089568.67</v>
      </c>
      <c r="I234" s="18"/>
      <c r="J234" s="18"/>
      <c r="K234" s="18"/>
      <c r="L234" s="19">
        <f>SUM(F234:K234)</f>
        <v>1089568.67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4557.7700000000004</v>
      </c>
      <c r="G240" s="18">
        <v>409.67</v>
      </c>
      <c r="H240" s="18">
        <v>128356.27</v>
      </c>
      <c r="I240" s="18">
        <v>0</v>
      </c>
      <c r="J240" s="18">
        <v>0</v>
      </c>
      <c r="K240" s="18">
        <v>2821.16</v>
      </c>
      <c r="L240" s="19">
        <f t="shared" si="4"/>
        <v>136144.87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15031.83</v>
      </c>
      <c r="G242" s="18">
        <v>6747.16</v>
      </c>
      <c r="H242" s="18">
        <v>904.39</v>
      </c>
      <c r="I242" s="18">
        <v>256.2</v>
      </c>
      <c r="J242" s="18">
        <v>0</v>
      </c>
      <c r="K242" s="18">
        <v>4.79</v>
      </c>
      <c r="L242" s="19">
        <f t="shared" si="4"/>
        <v>22944.37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175713.01</v>
      </c>
      <c r="I244" s="18"/>
      <c r="J244" s="18"/>
      <c r="K244" s="18"/>
      <c r="L244" s="19">
        <f t="shared" si="4"/>
        <v>175713.01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19589.599999999999</v>
      </c>
      <c r="G247" s="41">
        <f t="shared" si="5"/>
        <v>7156.83</v>
      </c>
      <c r="H247" s="41">
        <f t="shared" si="5"/>
        <v>4892516.0199999986</v>
      </c>
      <c r="I247" s="41">
        <f t="shared" si="5"/>
        <v>256.2</v>
      </c>
      <c r="J247" s="41">
        <f t="shared" si="5"/>
        <v>0</v>
      </c>
      <c r="K247" s="41">
        <f t="shared" si="5"/>
        <v>2825.95</v>
      </c>
      <c r="L247" s="41">
        <f t="shared" si="5"/>
        <v>4922344.5999999996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>
        <v>34569</v>
      </c>
      <c r="J255" s="18"/>
      <c r="K255" s="18"/>
      <c r="L255" s="19">
        <f t="shared" si="6"/>
        <v>34569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34569</v>
      </c>
      <c r="J256" s="41">
        <f t="shared" si="7"/>
        <v>0</v>
      </c>
      <c r="K256" s="41">
        <f t="shared" si="7"/>
        <v>0</v>
      </c>
      <c r="L256" s="41">
        <f>SUM(F256:K256)</f>
        <v>34569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3073602.3800000004</v>
      </c>
      <c r="G257" s="41">
        <f t="shared" si="8"/>
        <v>1666637.6900000004</v>
      </c>
      <c r="H257" s="41">
        <f t="shared" si="8"/>
        <v>6364306.5499999989</v>
      </c>
      <c r="I257" s="41">
        <f t="shared" si="8"/>
        <v>330768.42</v>
      </c>
      <c r="J257" s="41">
        <f t="shared" si="8"/>
        <v>62179.77</v>
      </c>
      <c r="K257" s="41">
        <f t="shared" si="8"/>
        <v>11378.86</v>
      </c>
      <c r="L257" s="41">
        <f t="shared" si="8"/>
        <v>11508873.669999998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290000</v>
      </c>
      <c r="L260" s="19">
        <f>SUM(F260:K260)</f>
        <v>290000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35441.5</v>
      </c>
      <c r="L261" s="19">
        <f>SUM(F261:K261)</f>
        <v>35441.5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17698.59</v>
      </c>
      <c r="L263" s="19">
        <f>SUM(F263:K263)</f>
        <v>17698.59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343140.09</v>
      </c>
      <c r="L270" s="41">
        <f t="shared" si="9"/>
        <v>343140.09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3073602.3800000004</v>
      </c>
      <c r="G271" s="42">
        <f t="shared" si="11"/>
        <v>1666637.6900000004</v>
      </c>
      <c r="H271" s="42">
        <f t="shared" si="11"/>
        <v>6364306.5499999989</v>
      </c>
      <c r="I271" s="42">
        <f t="shared" si="11"/>
        <v>330768.42</v>
      </c>
      <c r="J271" s="42">
        <f t="shared" si="11"/>
        <v>62179.77</v>
      </c>
      <c r="K271" s="42">
        <f t="shared" si="11"/>
        <v>354518.95</v>
      </c>
      <c r="L271" s="42">
        <f t="shared" si="11"/>
        <v>11852013.759999998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70274.399999999994</v>
      </c>
      <c r="G358" s="18">
        <v>14506.44</v>
      </c>
      <c r="H358" s="18">
        <v>719.37</v>
      </c>
      <c r="I358" s="18">
        <v>38810.47</v>
      </c>
      <c r="J358" s="18">
        <v>645.46</v>
      </c>
      <c r="K358" s="18">
        <v>639</v>
      </c>
      <c r="L358" s="13">
        <f>SUM(F358:K358)</f>
        <v>125595.14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70274.399999999994</v>
      </c>
      <c r="G362" s="47">
        <f t="shared" si="22"/>
        <v>14506.44</v>
      </c>
      <c r="H362" s="47">
        <f t="shared" si="22"/>
        <v>719.37</v>
      </c>
      <c r="I362" s="47">
        <f t="shared" si="22"/>
        <v>38810.47</v>
      </c>
      <c r="J362" s="47">
        <f t="shared" si="22"/>
        <v>645.46</v>
      </c>
      <c r="K362" s="47">
        <f t="shared" si="22"/>
        <v>639</v>
      </c>
      <c r="L362" s="47">
        <f t="shared" si="22"/>
        <v>125595.14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34286.449999999997</v>
      </c>
      <c r="G367" s="18"/>
      <c r="H367" s="18"/>
      <c r="I367" s="56">
        <f>SUM(F367:H367)</f>
        <v>34286.449999999997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4524.0200000000004</v>
      </c>
      <c r="G368" s="63"/>
      <c r="H368" s="63"/>
      <c r="I368" s="56">
        <f>SUM(F368:H368)</f>
        <v>4524.0200000000004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38810.47</v>
      </c>
      <c r="G369" s="47">
        <f>SUM(G367:G368)</f>
        <v>0</v>
      </c>
      <c r="H369" s="47">
        <f>SUM(H367:H368)</f>
        <v>0</v>
      </c>
      <c r="I369" s="47">
        <f>SUM(I367:I368)</f>
        <v>38810.47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42.79</v>
      </c>
      <c r="I396" s="18"/>
      <c r="J396" s="24" t="s">
        <v>289</v>
      </c>
      <c r="K396" s="24" t="s">
        <v>289</v>
      </c>
      <c r="L396" s="56">
        <f t="shared" si="26"/>
        <v>42.79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0</v>
      </c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42.79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42.79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42.79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42.79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12445</v>
      </c>
      <c r="I422" s="18"/>
      <c r="J422" s="18"/>
      <c r="K422" s="18"/>
      <c r="L422" s="56">
        <f t="shared" si="29"/>
        <v>12445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12445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12445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12445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12445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f>43208.78+42.79</f>
        <v>43251.57</v>
      </c>
      <c r="G439" s="18"/>
      <c r="H439" s="18"/>
      <c r="I439" s="56">
        <f t="shared" ref="I439:I445" si="33">SUM(F439:H439)</f>
        <v>43251.57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43251.57</v>
      </c>
      <c r="G446" s="13">
        <f>SUM(G439:G445)</f>
        <v>0</v>
      </c>
      <c r="H446" s="13">
        <f>SUM(H439:H445)</f>
        <v>0</v>
      </c>
      <c r="I446" s="13">
        <f>SUM(I439:I445)</f>
        <v>43251.57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12445</v>
      </c>
      <c r="G448" s="18"/>
      <c r="H448" s="18"/>
      <c r="I448" s="56">
        <f>SUM(F448:H448)</f>
        <v>12445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12445</v>
      </c>
      <c r="G452" s="72">
        <f>SUM(G448:G451)</f>
        <v>0</v>
      </c>
      <c r="H452" s="72">
        <f>SUM(H448:H451)</f>
        <v>0</v>
      </c>
      <c r="I452" s="72">
        <f>SUM(I448:I451)</f>
        <v>12445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30806.57</v>
      </c>
      <c r="G459" s="18"/>
      <c r="H459" s="18"/>
      <c r="I459" s="56">
        <f t="shared" si="34"/>
        <v>30806.57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30806.57</v>
      </c>
      <c r="G460" s="83">
        <f>SUM(G454:G459)</f>
        <v>0</v>
      </c>
      <c r="H460" s="83">
        <f>SUM(H454:H459)</f>
        <v>0</v>
      </c>
      <c r="I460" s="83">
        <f>SUM(I454:I459)</f>
        <v>30806.57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43251.57</v>
      </c>
      <c r="G461" s="42">
        <f>G452+G460</f>
        <v>0</v>
      </c>
      <c r="H461" s="42">
        <f>H452+H460</f>
        <v>0</v>
      </c>
      <c r="I461" s="42">
        <f>I452+I460</f>
        <v>43251.57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232206</v>
      </c>
      <c r="G465" s="18">
        <v>0</v>
      </c>
      <c r="H465" s="18"/>
      <c r="I465" s="18"/>
      <c r="J465" s="18">
        <v>43208.78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12241006.1</v>
      </c>
      <c r="G468" s="18">
        <v>125595.14</v>
      </c>
      <c r="H468" s="18"/>
      <c r="I468" s="18"/>
      <c r="J468" s="18">
        <v>42.79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12241006.1</v>
      </c>
      <c r="G470" s="53">
        <f>SUM(G468:G469)</f>
        <v>125595.14</v>
      </c>
      <c r="H470" s="53">
        <f>SUM(H468:H469)</f>
        <v>0</v>
      </c>
      <c r="I470" s="53">
        <f>SUM(I468:I469)</f>
        <v>0</v>
      </c>
      <c r="J470" s="53">
        <f>SUM(J468:J469)</f>
        <v>42.79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11843813.76+8200</f>
        <v>11852013.76</v>
      </c>
      <c r="G472" s="18">
        <v>125595.14</v>
      </c>
      <c r="H472" s="18"/>
      <c r="I472" s="18"/>
      <c r="J472" s="18">
        <v>12445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11852013.76</v>
      </c>
      <c r="G474" s="53">
        <f>SUM(G472:G473)</f>
        <v>125595.14</v>
      </c>
      <c r="H474" s="53">
        <f>SUM(H472:H473)</f>
        <v>0</v>
      </c>
      <c r="I474" s="53">
        <f>SUM(I472:I473)</f>
        <v>0</v>
      </c>
      <c r="J474" s="53">
        <f>SUM(J472:J473)</f>
        <v>12445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621198.33999999985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30806.57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4370000</v>
      </c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4.5999999999999996</v>
      </c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1160000</v>
      </c>
      <c r="G495" s="18"/>
      <c r="H495" s="18"/>
      <c r="I495" s="18"/>
      <c r="J495" s="18"/>
      <c r="K495" s="53">
        <f>SUM(F495:J495)</f>
        <v>1160000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290000</v>
      </c>
      <c r="G497" s="18"/>
      <c r="H497" s="18"/>
      <c r="I497" s="18"/>
      <c r="J497" s="18"/>
      <c r="K497" s="53">
        <f t="shared" si="35"/>
        <v>290000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870000</v>
      </c>
      <c r="G498" s="204"/>
      <c r="H498" s="204"/>
      <c r="I498" s="204"/>
      <c r="J498" s="204"/>
      <c r="K498" s="205">
        <f t="shared" si="35"/>
        <v>870000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20553.75+13847.5-12336+13847.5+6960+6960-12336</f>
        <v>37496.75</v>
      </c>
      <c r="G499" s="18"/>
      <c r="H499" s="18"/>
      <c r="I499" s="18"/>
      <c r="J499" s="18"/>
      <c r="K499" s="53">
        <f t="shared" si="35"/>
        <v>37496.75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907496.75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907496.75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290000</v>
      </c>
      <c r="G501" s="204"/>
      <c r="H501" s="204"/>
      <c r="I501" s="204"/>
      <c r="J501" s="204"/>
      <c r="K501" s="205">
        <f t="shared" si="35"/>
        <v>290000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22065.25</v>
      </c>
      <c r="G502" s="18"/>
      <c r="H502" s="18"/>
      <c r="I502" s="18"/>
      <c r="J502" s="18"/>
      <c r="K502" s="53">
        <f t="shared" si="35"/>
        <v>22065.25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312065.25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312065.25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771772.93</v>
      </c>
      <c r="G521" s="18">
        <v>395945.05</v>
      </c>
      <c r="H521" s="18">
        <v>491117.92</v>
      </c>
      <c r="I521" s="18">
        <v>8463.67</v>
      </c>
      <c r="J521" s="18">
        <v>2945</v>
      </c>
      <c r="K521" s="18">
        <v>0</v>
      </c>
      <c r="L521" s="88">
        <f>SUM(F521:K521)</f>
        <v>1670244.5699999998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1089568.67</v>
      </c>
      <c r="I523" s="18"/>
      <c r="J523" s="18"/>
      <c r="K523" s="18"/>
      <c r="L523" s="88">
        <f>SUM(F523:K523)</f>
        <v>1089568.67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771772.93</v>
      </c>
      <c r="G524" s="108">
        <f t="shared" ref="G524:L524" si="36">SUM(G521:G523)</f>
        <v>395945.05</v>
      </c>
      <c r="H524" s="108">
        <f t="shared" si="36"/>
        <v>1580686.5899999999</v>
      </c>
      <c r="I524" s="108">
        <f t="shared" si="36"/>
        <v>8463.67</v>
      </c>
      <c r="J524" s="108">
        <f t="shared" si="36"/>
        <v>2945</v>
      </c>
      <c r="K524" s="108">
        <f t="shared" si="36"/>
        <v>0</v>
      </c>
      <c r="L524" s="89">
        <f t="shared" si="36"/>
        <v>2759813.2399999998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300">
        <v>209307.51999999999</v>
      </c>
      <c r="I526" s="18"/>
      <c r="J526" s="18"/>
      <c r="K526" s="18"/>
      <c r="L526" s="88">
        <f>SUM(F526:K526)</f>
        <v>209307.51999999999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300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300">
        <v>213</v>
      </c>
      <c r="I528" s="18"/>
      <c r="J528" s="18"/>
      <c r="K528" s="18"/>
      <c r="L528" s="88">
        <f>SUM(F528:K528)</f>
        <v>213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209520.52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209520.52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66887.72</v>
      </c>
      <c r="I531" s="18"/>
      <c r="J531" s="18"/>
      <c r="K531" s="18"/>
      <c r="L531" s="88">
        <f>SUM(F531:K531)</f>
        <v>66887.72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39283.269999999997</v>
      </c>
      <c r="I533" s="18"/>
      <c r="J533" s="18"/>
      <c r="K533" s="18"/>
      <c r="L533" s="88">
        <f>SUM(F533:K533)</f>
        <v>39283.269999999997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106170.98999999999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106170.98999999999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147002.6</v>
      </c>
      <c r="I541" s="18"/>
      <c r="J541" s="18"/>
      <c r="K541" s="18"/>
      <c r="L541" s="88">
        <f>SUM(F541:K541)</f>
        <v>147002.6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53692.21</v>
      </c>
      <c r="I543" s="18"/>
      <c r="J543" s="18"/>
      <c r="K543" s="18"/>
      <c r="L543" s="88">
        <f>SUM(F543:K543)</f>
        <v>53692.21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200694.81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200694.81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771772.93</v>
      </c>
      <c r="G545" s="89">
        <f t="shared" ref="G545:L545" si="41">G524+G529+G534+G539+G544</f>
        <v>395945.05</v>
      </c>
      <c r="H545" s="89">
        <f t="shared" si="41"/>
        <v>2097072.91</v>
      </c>
      <c r="I545" s="89">
        <f t="shared" si="41"/>
        <v>8463.67</v>
      </c>
      <c r="J545" s="89">
        <f t="shared" si="41"/>
        <v>2945</v>
      </c>
      <c r="K545" s="89">
        <f t="shared" si="41"/>
        <v>0</v>
      </c>
      <c r="L545" s="89">
        <f t="shared" si="41"/>
        <v>3276199.56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1670244.5699999998</v>
      </c>
      <c r="G549" s="87">
        <f>L526</f>
        <v>209307.51999999999</v>
      </c>
      <c r="H549" s="87">
        <f>L531</f>
        <v>66887.72</v>
      </c>
      <c r="I549" s="87">
        <f>L536</f>
        <v>0</v>
      </c>
      <c r="J549" s="87">
        <f>L541</f>
        <v>147002.6</v>
      </c>
      <c r="K549" s="87">
        <f>SUM(F549:J549)</f>
        <v>2093442.41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1089568.67</v>
      </c>
      <c r="G551" s="87">
        <f>L528</f>
        <v>213</v>
      </c>
      <c r="H551" s="87">
        <f>L533</f>
        <v>39283.269999999997</v>
      </c>
      <c r="I551" s="87">
        <f>L538</f>
        <v>0</v>
      </c>
      <c r="J551" s="87">
        <f>L543</f>
        <v>53692.21</v>
      </c>
      <c r="K551" s="87">
        <f>SUM(F551:J551)</f>
        <v>1182757.1499999999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2759813.2399999998</v>
      </c>
      <c r="G552" s="89">
        <f t="shared" si="42"/>
        <v>209520.52</v>
      </c>
      <c r="H552" s="89">
        <f t="shared" si="42"/>
        <v>106170.98999999999</v>
      </c>
      <c r="I552" s="89">
        <f t="shared" si="42"/>
        <v>0</v>
      </c>
      <c r="J552" s="89">
        <f t="shared" si="42"/>
        <v>200694.81</v>
      </c>
      <c r="K552" s="89">
        <f t="shared" si="42"/>
        <v>3276199.5599999996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151784.32999999999</v>
      </c>
      <c r="G575" s="18"/>
      <c r="H575" s="18">
        <v>18296.95</v>
      </c>
      <c r="I575" s="87">
        <f>SUM(F575:H575)</f>
        <v>170081.28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3466214.73</v>
      </c>
      <c r="I577" s="87">
        <f t="shared" si="47"/>
        <v>3466214.73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13462</v>
      </c>
      <c r="I578" s="87">
        <f t="shared" si="47"/>
        <v>13462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181089.78</v>
      </c>
      <c r="G579" s="18"/>
      <c r="H579" s="18">
        <v>332254.87</v>
      </c>
      <c r="I579" s="87">
        <f t="shared" si="47"/>
        <v>513344.65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11732.63</v>
      </c>
      <c r="G580" s="18"/>
      <c r="H580" s="18">
        <v>1770.6</v>
      </c>
      <c r="I580" s="87">
        <f t="shared" si="47"/>
        <v>13503.23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535376.81999999995</v>
      </c>
      <c r="I581" s="87">
        <f t="shared" si="47"/>
        <v>535376.81999999995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195316.26</v>
      </c>
      <c r="I583" s="87">
        <f t="shared" si="47"/>
        <v>195316.26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284715.12</v>
      </c>
      <c r="I591" s="18"/>
      <c r="J591" s="18">
        <v>122020.8</v>
      </c>
      <c r="K591" s="104">
        <f t="shared" ref="K591:K597" si="48">SUM(H591:J591)</f>
        <v>406735.92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147002.6</v>
      </c>
      <c r="I592" s="18"/>
      <c r="J592" s="18">
        <v>53692.21</v>
      </c>
      <c r="K592" s="104">
        <f t="shared" si="48"/>
        <v>200694.81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6957.92</v>
      </c>
      <c r="I594" s="18"/>
      <c r="J594" s="18"/>
      <c r="K594" s="104">
        <f t="shared" si="48"/>
        <v>6957.92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1223.5</v>
      </c>
      <c r="I595" s="18"/>
      <c r="J595" s="18"/>
      <c r="K595" s="104">
        <f t="shared" si="48"/>
        <v>1223.5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439899.13999999996</v>
      </c>
      <c r="I598" s="108">
        <f>SUM(I591:I597)</f>
        <v>0</v>
      </c>
      <c r="J598" s="108">
        <f>SUM(J591:J597)</f>
        <v>175713.01</v>
      </c>
      <c r="K598" s="108">
        <f>SUM(K591:K597)</f>
        <v>615612.15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62179.77</f>
        <v>62179.77</v>
      </c>
      <c r="I604" s="18"/>
      <c r="J604" s="18"/>
      <c r="K604" s="104">
        <f>SUM(H604:J604)</f>
        <v>62179.77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62179.77</v>
      </c>
      <c r="I605" s="108">
        <f>SUM(I602:I604)</f>
        <v>0</v>
      </c>
      <c r="J605" s="108">
        <f>SUM(J602:J604)</f>
        <v>0</v>
      </c>
      <c r="K605" s="108">
        <f>SUM(K602:K604)</f>
        <v>62179.77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1068627.55</v>
      </c>
      <c r="H617" s="109">
        <f>SUM(F52)</f>
        <v>1068627.55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12595.330000000002</v>
      </c>
      <c r="H618" s="109">
        <f>SUM(G52)</f>
        <v>12595.33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43251.57</v>
      </c>
      <c r="H621" s="109">
        <f>SUM(J52)</f>
        <v>43251.57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621198.34000000008</v>
      </c>
      <c r="H622" s="109">
        <f>F476</f>
        <v>621198.33999999985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30806.57</v>
      </c>
      <c r="H626" s="109">
        <f>J476</f>
        <v>30806.57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12241006.1</v>
      </c>
      <c r="H627" s="104">
        <f>SUM(F468)</f>
        <v>12241006.1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125595.14</v>
      </c>
      <c r="H628" s="104">
        <f>SUM(G468)</f>
        <v>125595.14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42.79</v>
      </c>
      <c r="H631" s="104">
        <f>SUM(J468)</f>
        <v>42.79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11852013.759999998</v>
      </c>
      <c r="H632" s="104">
        <f>SUM(F472)</f>
        <v>11852013.76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38810.47</v>
      </c>
      <c r="H634" s="104">
        <f>I369</f>
        <v>38810.47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125595.14</v>
      </c>
      <c r="H635" s="104">
        <f>SUM(G472)</f>
        <v>125595.14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42.79</v>
      </c>
      <c r="H637" s="164">
        <f>SUM(J468)</f>
        <v>42.79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12445</v>
      </c>
      <c r="H638" s="164">
        <f>SUM(J472)</f>
        <v>12445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43251.57</v>
      </c>
      <c r="H639" s="104">
        <f>SUM(F461)</f>
        <v>43251.57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43251.57</v>
      </c>
      <c r="H642" s="104">
        <f>SUM(I461)</f>
        <v>43251.57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42.79</v>
      </c>
      <c r="H644" s="104">
        <f>H408</f>
        <v>42.79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42.79</v>
      </c>
      <c r="H646" s="104">
        <f>L408</f>
        <v>42.79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615612.15</v>
      </c>
      <c r="H647" s="104">
        <f>L208+L226+L244</f>
        <v>615612.15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62179.77</v>
      </c>
      <c r="H648" s="104">
        <f>(J257+J338)-(J255+J336)</f>
        <v>62179.77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439899.14</v>
      </c>
      <c r="H649" s="104">
        <f>H598</f>
        <v>439899.13999999996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175713.01</v>
      </c>
      <c r="H651" s="104">
        <f>J598</f>
        <v>175713.01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17698.59</v>
      </c>
      <c r="H652" s="104">
        <f>K263+K345</f>
        <v>17698.59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6677555.209999999</v>
      </c>
      <c r="G660" s="19">
        <f>(L229+L309+L359)</f>
        <v>0</v>
      </c>
      <c r="H660" s="19">
        <f>(L247+L328+L360)</f>
        <v>4922344.5999999996</v>
      </c>
      <c r="I660" s="19">
        <f>SUM(F660:H660)</f>
        <v>11599899.809999999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57190.15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57190.15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439899.14</v>
      </c>
      <c r="G662" s="19">
        <f>(L226+L306)-(J226+J306)</f>
        <v>0</v>
      </c>
      <c r="H662" s="19">
        <f>(L244+L325)-(J244+J325)</f>
        <v>175713.01</v>
      </c>
      <c r="I662" s="19">
        <f>SUM(F662:H662)</f>
        <v>615612.15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406786.51</v>
      </c>
      <c r="G663" s="199">
        <f>SUM(G575:G587)+SUM(I602:I604)+L612</f>
        <v>0</v>
      </c>
      <c r="H663" s="199">
        <f>SUM(H575:H587)+SUM(J602:J604)+L613</f>
        <v>4562692.2300000004</v>
      </c>
      <c r="I663" s="19">
        <f>SUM(F663:H663)</f>
        <v>4969478.74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5773679.4099999992</v>
      </c>
      <c r="G664" s="19">
        <f>G660-SUM(G661:G663)</f>
        <v>0</v>
      </c>
      <c r="H664" s="19">
        <f>H660-SUM(H661:H663)</f>
        <v>183939.3599999994</v>
      </c>
      <c r="I664" s="19">
        <f>I660-SUM(I661:I663)</f>
        <v>5957618.7699999986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388.64</v>
      </c>
      <c r="G665" s="248"/>
      <c r="H665" s="248"/>
      <c r="I665" s="19">
        <f>SUM(F665:H665)</f>
        <v>388.64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14856.11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15329.4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-183939.36</v>
      </c>
      <c r="I669" s="19">
        <f>SUM(F669:H669)</f>
        <v>-183939.36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14856.11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14856.11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6"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Northwood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1585111.78</v>
      </c>
      <c r="C9" s="229">
        <f>'DOE25'!G197+'DOE25'!G215+'DOE25'!G233+'DOE25'!G276+'DOE25'!G295+'DOE25'!G314</f>
        <v>866899.06</v>
      </c>
    </row>
    <row r="10" spans="1:3" x14ac:dyDescent="0.2">
      <c r="A10" t="s">
        <v>779</v>
      </c>
      <c r="B10" s="240">
        <v>1466123.6</v>
      </c>
      <c r="C10" s="240">
        <v>831489.89</v>
      </c>
    </row>
    <row r="11" spans="1:3" x14ac:dyDescent="0.2">
      <c r="A11" t="s">
        <v>780</v>
      </c>
      <c r="B11" s="240">
        <v>49039.41</v>
      </c>
      <c r="C11" s="240">
        <v>31172.49</v>
      </c>
    </row>
    <row r="12" spans="1:3" x14ac:dyDescent="0.2">
      <c r="A12" t="s">
        <v>781</v>
      </c>
      <c r="B12" s="240">
        <v>69948.77</v>
      </c>
      <c r="C12" s="240">
        <v>4236.68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1585111.78</v>
      </c>
      <c r="C13" s="231">
        <f>SUM(C10:C12)</f>
        <v>866899.06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771772.93</v>
      </c>
      <c r="C18" s="229">
        <f>'DOE25'!G198+'DOE25'!G216+'DOE25'!G234+'DOE25'!G277+'DOE25'!G296+'DOE25'!G315</f>
        <v>395979.05</v>
      </c>
    </row>
    <row r="19" spans="1:3" x14ac:dyDescent="0.2">
      <c r="A19" t="s">
        <v>779</v>
      </c>
      <c r="B19" s="240">
        <v>288382.02</v>
      </c>
      <c r="C19" s="240">
        <v>140182.88</v>
      </c>
    </row>
    <row r="20" spans="1:3" x14ac:dyDescent="0.2">
      <c r="A20" t="s">
        <v>780</v>
      </c>
      <c r="B20" s="240">
        <v>250948.39</v>
      </c>
      <c r="C20" s="240">
        <v>232656.91</v>
      </c>
    </row>
    <row r="21" spans="1:3" x14ac:dyDescent="0.2">
      <c r="A21" t="s">
        <v>781</v>
      </c>
      <c r="B21" s="240">
        <v>232442.52</v>
      </c>
      <c r="C21" s="240">
        <v>23139.26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771772.93</v>
      </c>
      <c r="C22" s="231">
        <f>SUM(C19:C21)</f>
        <v>395979.05000000005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30539</v>
      </c>
      <c r="C36" s="235">
        <f>'DOE25'!G200+'DOE25'!G218+'DOE25'!G236+'DOE25'!G279+'DOE25'!G298+'DOE25'!G317</f>
        <v>3561.09</v>
      </c>
    </row>
    <row r="37" spans="1:3" x14ac:dyDescent="0.2">
      <c r="A37" t="s">
        <v>779</v>
      </c>
      <c r="B37" s="240">
        <v>10250</v>
      </c>
      <c r="C37" s="240">
        <v>2129.48</v>
      </c>
    </row>
    <row r="38" spans="1:3" x14ac:dyDescent="0.2">
      <c r="A38" t="s">
        <v>780</v>
      </c>
      <c r="B38" s="240">
        <v>5514</v>
      </c>
      <c r="C38" s="240">
        <v>421.81</v>
      </c>
    </row>
    <row r="39" spans="1:3" x14ac:dyDescent="0.2">
      <c r="A39" t="s">
        <v>781</v>
      </c>
      <c r="B39" s="240">
        <v>14775</v>
      </c>
      <c r="C39" s="240">
        <v>1009.8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30539</v>
      </c>
      <c r="C40" s="231">
        <f>SUM(C37:C39)</f>
        <v>3561.09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Northwood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8866388.3200000003</v>
      </c>
      <c r="D5" s="20">
        <f>SUM('DOE25'!L197:L200)+SUM('DOE25'!L215:L218)+SUM('DOE25'!L233:L236)-F5-G5</f>
        <v>8851931.7200000007</v>
      </c>
      <c r="E5" s="243"/>
      <c r="F5" s="255">
        <f>SUM('DOE25'!J197:J200)+SUM('DOE25'!J215:J218)+SUM('DOE25'!J233:J236)</f>
        <v>14281.6</v>
      </c>
      <c r="G5" s="53">
        <f>SUM('DOE25'!K197:K200)+SUM('DOE25'!K215:K218)+SUM('DOE25'!K233:K236)</f>
        <v>175</v>
      </c>
      <c r="H5" s="259"/>
    </row>
    <row r="6" spans="1:9" x14ac:dyDescent="0.2">
      <c r="A6" s="32">
        <v>2100</v>
      </c>
      <c r="B6" t="s">
        <v>801</v>
      </c>
      <c r="C6" s="245">
        <f t="shared" si="0"/>
        <v>431104.71</v>
      </c>
      <c r="D6" s="20">
        <f>'DOE25'!L202+'DOE25'!L220+'DOE25'!L238-F6-G6</f>
        <v>429664.39</v>
      </c>
      <c r="E6" s="243"/>
      <c r="F6" s="255">
        <f>'DOE25'!J202+'DOE25'!J220+'DOE25'!J238</f>
        <v>1291.32</v>
      </c>
      <c r="G6" s="53">
        <f>'DOE25'!K202+'DOE25'!K220+'DOE25'!K238</f>
        <v>149</v>
      </c>
      <c r="H6" s="259"/>
    </row>
    <row r="7" spans="1:9" x14ac:dyDescent="0.2">
      <c r="A7" s="32">
        <v>2200</v>
      </c>
      <c r="B7" t="s">
        <v>834</v>
      </c>
      <c r="C7" s="245">
        <f t="shared" si="0"/>
        <v>317586.37</v>
      </c>
      <c r="D7" s="20">
        <f>'DOE25'!L203+'DOE25'!L221+'DOE25'!L239-F7-G7</f>
        <v>276095.88</v>
      </c>
      <c r="E7" s="243"/>
      <c r="F7" s="255">
        <f>'DOE25'!J203+'DOE25'!J221+'DOE25'!J239</f>
        <v>41355.49</v>
      </c>
      <c r="G7" s="53">
        <f>'DOE25'!K203+'DOE25'!K221+'DOE25'!K239</f>
        <v>135</v>
      </c>
      <c r="H7" s="259"/>
    </row>
    <row r="8" spans="1:9" x14ac:dyDescent="0.2">
      <c r="A8" s="32">
        <v>2300</v>
      </c>
      <c r="B8" t="s">
        <v>802</v>
      </c>
      <c r="C8" s="245">
        <f t="shared" si="0"/>
        <v>262746.3</v>
      </c>
      <c r="D8" s="243"/>
      <c r="E8" s="20">
        <f>'DOE25'!L204+'DOE25'!L222+'DOE25'!L240-F8-G8-D9-D11</f>
        <v>255121.53999999998</v>
      </c>
      <c r="F8" s="255">
        <f>'DOE25'!J204+'DOE25'!J222+'DOE25'!J240</f>
        <v>0</v>
      </c>
      <c r="G8" s="53">
        <f>'DOE25'!K204+'DOE25'!K222+'DOE25'!K240</f>
        <v>7624.76</v>
      </c>
      <c r="H8" s="259"/>
    </row>
    <row r="9" spans="1:9" x14ac:dyDescent="0.2">
      <c r="A9" s="32">
        <v>2310</v>
      </c>
      <c r="B9" t="s">
        <v>818</v>
      </c>
      <c r="C9" s="245">
        <f t="shared" si="0"/>
        <v>42807.83</v>
      </c>
      <c r="D9" s="244">
        <f>53807.83-11000</f>
        <v>42807.83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11000</v>
      </c>
      <c r="D10" s="243"/>
      <c r="E10" s="244">
        <v>11000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62405.01</v>
      </c>
      <c r="D11" s="244">
        <v>62405.01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358476.07000000007</v>
      </c>
      <c r="D12" s="20">
        <f>'DOE25'!L205+'DOE25'!L223+'DOE25'!L241-F12-G12</f>
        <v>354942.56000000006</v>
      </c>
      <c r="E12" s="243"/>
      <c r="F12" s="255">
        <f>'DOE25'!J205+'DOE25'!J223+'DOE25'!J241</f>
        <v>251.36</v>
      </c>
      <c r="G12" s="53">
        <f>'DOE25'!K205+'DOE25'!K223+'DOE25'!K241</f>
        <v>3282.15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62011.81</v>
      </c>
      <c r="D13" s="243"/>
      <c r="E13" s="20">
        <f>'DOE25'!L206+'DOE25'!L224+'DOE25'!L242-F13-G13</f>
        <v>61998.86</v>
      </c>
      <c r="F13" s="255">
        <f>'DOE25'!J206+'DOE25'!J224+'DOE25'!J242</f>
        <v>0</v>
      </c>
      <c r="G13" s="53">
        <f>'DOE25'!K206+'DOE25'!K224+'DOE25'!K242</f>
        <v>12.95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455166.10000000003</v>
      </c>
      <c r="D14" s="20">
        <f>'DOE25'!L207+'DOE25'!L225+'DOE25'!L243-F14-G14</f>
        <v>450166.10000000003</v>
      </c>
      <c r="E14" s="243"/>
      <c r="F14" s="255">
        <f>'DOE25'!J207+'DOE25'!J225+'DOE25'!J243</f>
        <v>5000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615612.15</v>
      </c>
      <c r="D15" s="20">
        <f>'DOE25'!L208+'DOE25'!L226+'DOE25'!L244-F15-G15</f>
        <v>615612.15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34569</v>
      </c>
      <c r="D22" s="243"/>
      <c r="E22" s="243"/>
      <c r="F22" s="255">
        <f>'DOE25'!L255+'DOE25'!L336</f>
        <v>34569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325441.5</v>
      </c>
      <c r="D25" s="243"/>
      <c r="E25" s="243"/>
      <c r="F25" s="258"/>
      <c r="G25" s="256"/>
      <c r="H25" s="257">
        <f>'DOE25'!L260+'DOE25'!L261+'DOE25'!L341+'DOE25'!L342</f>
        <v>325441.5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91308.69</v>
      </c>
      <c r="D29" s="20">
        <f>'DOE25'!L358+'DOE25'!L359+'DOE25'!L360-'DOE25'!I367-F29-G29</f>
        <v>90024.23</v>
      </c>
      <c r="E29" s="243"/>
      <c r="F29" s="255">
        <f>'DOE25'!J358+'DOE25'!J359+'DOE25'!J360</f>
        <v>645.46</v>
      </c>
      <c r="G29" s="53">
        <f>'DOE25'!K358+'DOE25'!K359+'DOE25'!K360</f>
        <v>639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11173649.870000003</v>
      </c>
      <c r="E33" s="246">
        <f>SUM(E5:E31)</f>
        <v>328120.39999999997</v>
      </c>
      <c r="F33" s="246">
        <f>SUM(F5:F31)</f>
        <v>97394.23</v>
      </c>
      <c r="G33" s="246">
        <f>SUM(G5:G31)</f>
        <v>12017.86</v>
      </c>
      <c r="H33" s="246">
        <f>SUM(H5:H31)</f>
        <v>325441.5</v>
      </c>
    </row>
    <row r="35" spans="2:8" ht="12" thickBot="1" x14ac:dyDescent="0.25">
      <c r="B35" s="253" t="s">
        <v>847</v>
      </c>
      <c r="D35" s="254">
        <f>E33</f>
        <v>328120.39999999997</v>
      </c>
      <c r="E35" s="249"/>
    </row>
    <row r="36" spans="2:8" ht="12" thickTop="1" x14ac:dyDescent="0.2">
      <c r="B36" t="s">
        <v>815</v>
      </c>
      <c r="D36" s="20">
        <f>D33</f>
        <v>11173649.870000003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Northwood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1042046.19</v>
      </c>
      <c r="D8" s="95">
        <f>'DOE25'!G9</f>
        <v>50</v>
      </c>
      <c r="E8" s="95">
        <f>'DOE25'!H9</f>
        <v>0</v>
      </c>
      <c r="F8" s="95">
        <f>'DOE25'!I9</f>
        <v>0</v>
      </c>
      <c r="G8" s="95">
        <f>'DOE25'!J9</f>
        <v>43251.57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24800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484.84</v>
      </c>
      <c r="D12" s="95">
        <f>'DOE25'!G13</f>
        <v>4169.43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1296.52</v>
      </c>
      <c r="D13" s="95">
        <f>'DOE25'!G14</f>
        <v>2304.0100000000002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6071.89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1068627.55</v>
      </c>
      <c r="D18" s="41">
        <f>SUM(D8:D17)</f>
        <v>12595.330000000002</v>
      </c>
      <c r="E18" s="41">
        <f>SUM(E8:E17)</f>
        <v>0</v>
      </c>
      <c r="F18" s="41">
        <f>SUM(F8:F17)</f>
        <v>0</v>
      </c>
      <c r="G18" s="41">
        <f>SUM(G8:G17)</f>
        <v>43251.57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12355</v>
      </c>
      <c r="E21" s="95">
        <f>'DOE25'!H22</f>
        <v>0</v>
      </c>
      <c r="F21" s="95">
        <f>'DOE25'!I22</f>
        <v>0</v>
      </c>
      <c r="G21" s="95">
        <f>'DOE25'!J22</f>
        <v>12445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55346.03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300058.46999999997</v>
      </c>
      <c r="D23" s="95">
        <f>'DOE25'!G24</f>
        <v>240.32999999999998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92024.71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447429.21</v>
      </c>
      <c r="D31" s="41">
        <f>SUM(D21:D30)</f>
        <v>12595.33</v>
      </c>
      <c r="E31" s="41">
        <f>SUM(E21:E30)</f>
        <v>0</v>
      </c>
      <c r="F31" s="41">
        <f>SUM(F21:F30)</f>
        <v>0</v>
      </c>
      <c r="G31" s="41">
        <f>SUM(G21:G30)</f>
        <v>12445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121000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216047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30806.57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284151.34000000003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621198.34000000008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30806.57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1068627.55</v>
      </c>
      <c r="D51" s="41">
        <f>D50+D31</f>
        <v>12595.33</v>
      </c>
      <c r="E51" s="41">
        <f>E50+E31</f>
        <v>0</v>
      </c>
      <c r="F51" s="41">
        <f>F50+F31</f>
        <v>0</v>
      </c>
      <c r="G51" s="41">
        <f>G50+G31</f>
        <v>43251.57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8085615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912.04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42.79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57190.15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156616.44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157528.48000000001</v>
      </c>
      <c r="D62" s="130">
        <f>SUM(D57:D61)</f>
        <v>57190.15</v>
      </c>
      <c r="E62" s="130">
        <f>SUM(E57:E61)</f>
        <v>0</v>
      </c>
      <c r="F62" s="130">
        <f>SUM(F57:F61)</f>
        <v>0</v>
      </c>
      <c r="G62" s="130">
        <f>SUM(G57:G61)</f>
        <v>42.79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8243143.4800000004</v>
      </c>
      <c r="D63" s="22">
        <f>D56+D62</f>
        <v>57190.15</v>
      </c>
      <c r="E63" s="22">
        <f>E56+E62</f>
        <v>0</v>
      </c>
      <c r="F63" s="22">
        <f>F56+F62</f>
        <v>0</v>
      </c>
      <c r="G63" s="22">
        <f>G56+G62</f>
        <v>42.79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2438458.29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1108318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3546776.29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87814.28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235726.43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2228.3000000000002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323540.70999999996</v>
      </c>
      <c r="D78" s="130">
        <f>SUM(D72:D77)</f>
        <v>2228.3000000000002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3870317</v>
      </c>
      <c r="D81" s="130">
        <f>SUM(D79:D80)+D78+D70</f>
        <v>2228.3000000000002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127545.62</v>
      </c>
      <c r="D88" s="95">
        <f>SUM('DOE25'!G153:G161)</f>
        <v>48478.1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127545.62</v>
      </c>
      <c r="D91" s="131">
        <f>SUM(D85:D90)</f>
        <v>48478.1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17698.59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17698.59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12241006.1</v>
      </c>
      <c r="D104" s="86">
        <f>D63+D81+D91+D103</f>
        <v>125595.14</v>
      </c>
      <c r="E104" s="86">
        <f>E63+E81+E91+E103</f>
        <v>0</v>
      </c>
      <c r="F104" s="86">
        <f>F63+F81+F91+F103</f>
        <v>0</v>
      </c>
      <c r="G104" s="86">
        <f>G63+G81+G103</f>
        <v>42.79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6067791.8800000008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2759847.2399999998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38749.199999999997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8866388.3200000003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431104.71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317586.37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367959.14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358476.07000000007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62011.81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455166.10000000003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615612.15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125595.14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2607916.3500000006</v>
      </c>
      <c r="D128" s="86">
        <f>SUM(D118:D127)</f>
        <v>125595.14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34569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290000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35441.5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17698.59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42.79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-42.79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377709.09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11852013.760000002</v>
      </c>
      <c r="D145" s="86">
        <f>(D115+D128+D144)</f>
        <v>125595.14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4370000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4.5999999999999996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1160000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1160000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290000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290000</v>
      </c>
    </row>
    <row r="159" spans="1:9" x14ac:dyDescent="0.2">
      <c r="A159" s="22" t="s">
        <v>35</v>
      </c>
      <c r="B159" s="137">
        <f>'DOE25'!F498</f>
        <v>870000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870000</v>
      </c>
    </row>
    <row r="160" spans="1:9" x14ac:dyDescent="0.2">
      <c r="A160" s="22" t="s">
        <v>36</v>
      </c>
      <c r="B160" s="137">
        <f>'DOE25'!F499</f>
        <v>37496.75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37496.75</v>
      </c>
    </row>
    <row r="161" spans="1:7" x14ac:dyDescent="0.2">
      <c r="A161" s="22" t="s">
        <v>37</v>
      </c>
      <c r="B161" s="137">
        <f>'DOE25'!F500</f>
        <v>907496.75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907496.75</v>
      </c>
    </row>
    <row r="162" spans="1:7" x14ac:dyDescent="0.2">
      <c r="A162" s="22" t="s">
        <v>38</v>
      </c>
      <c r="B162" s="137">
        <f>'DOE25'!F501</f>
        <v>290000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290000</v>
      </c>
    </row>
    <row r="163" spans="1:7" x14ac:dyDescent="0.2">
      <c r="A163" s="22" t="s">
        <v>39</v>
      </c>
      <c r="B163" s="137">
        <f>'DOE25'!F502</f>
        <v>22065.25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22065.25</v>
      </c>
    </row>
    <row r="164" spans="1:7" x14ac:dyDescent="0.2">
      <c r="A164" s="22" t="s">
        <v>246</v>
      </c>
      <c r="B164" s="137">
        <f>'DOE25'!F503</f>
        <v>312065.25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312065.25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Northwood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14856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14856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6067792</v>
      </c>
      <c r="D10" s="182">
        <f>ROUND((C10/$C$28)*100,1)</f>
        <v>52.4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2759847</v>
      </c>
      <c r="D11" s="182">
        <f>ROUND((C11/$C$28)*100,1)</f>
        <v>23.8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38749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431105</v>
      </c>
      <c r="D15" s="182">
        <f t="shared" ref="D15:D27" si="0">ROUND((C15/$C$28)*100,1)</f>
        <v>3.7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317586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367959</v>
      </c>
      <c r="D17" s="182">
        <f t="shared" si="0"/>
        <v>3.2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358476</v>
      </c>
      <c r="D18" s="182">
        <f t="shared" si="0"/>
        <v>3.1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62012</v>
      </c>
      <c r="D19" s="182">
        <f t="shared" si="0"/>
        <v>0.5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455166</v>
      </c>
      <c r="D20" s="182">
        <f t="shared" si="0"/>
        <v>3.9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615612</v>
      </c>
      <c r="D21" s="182">
        <f t="shared" si="0"/>
        <v>5.3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35442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68404.850000000006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11578150.85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34569</v>
      </c>
    </row>
    <row r="30" spans="1:4" x14ac:dyDescent="0.2">
      <c r="B30" s="187" t="s">
        <v>729</v>
      </c>
      <c r="C30" s="180">
        <f>SUM(C28:C29)</f>
        <v>11612719.85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290000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8085615</v>
      </c>
      <c r="D35" s="182">
        <f t="shared" ref="D35:D40" si="1">ROUND((C35/$C$41)*100,1)</f>
        <v>65.8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157571.27000000048</v>
      </c>
      <c r="D36" s="182">
        <f t="shared" si="1"/>
        <v>1.3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3546776</v>
      </c>
      <c r="D37" s="182">
        <f t="shared" si="1"/>
        <v>28.9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325769</v>
      </c>
      <c r="D38" s="182">
        <f t="shared" si="1"/>
        <v>2.7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176024</v>
      </c>
      <c r="D39" s="182">
        <f t="shared" si="1"/>
        <v>1.4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12291755.27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1" t="s">
        <v>770</v>
      </c>
      <c r="B1" s="292"/>
      <c r="C1" s="292"/>
      <c r="D1" s="292"/>
      <c r="E1" s="292"/>
      <c r="F1" s="292"/>
      <c r="G1" s="292"/>
      <c r="H1" s="292"/>
      <c r="I1" s="292"/>
      <c r="J1" s="213"/>
      <c r="K1" s="213"/>
      <c r="L1" s="213"/>
      <c r="M1" s="214"/>
    </row>
    <row r="2" spans="1:26" ht="12.75" x14ac:dyDescent="0.2">
      <c r="A2" s="297" t="s">
        <v>767</v>
      </c>
      <c r="B2" s="298"/>
      <c r="C2" s="298"/>
      <c r="D2" s="298"/>
      <c r="E2" s="298"/>
      <c r="F2" s="295" t="str">
        <f>'DOE25'!A2</f>
        <v>Northwood School District</v>
      </c>
      <c r="G2" s="296"/>
      <c r="H2" s="296"/>
      <c r="I2" s="296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3" t="s">
        <v>771</v>
      </c>
      <c r="D3" s="293"/>
      <c r="E3" s="293"/>
      <c r="F3" s="293"/>
      <c r="G3" s="293"/>
      <c r="H3" s="293"/>
      <c r="I3" s="293"/>
      <c r="J3" s="293"/>
      <c r="K3" s="293"/>
      <c r="L3" s="293"/>
      <c r="M3" s="294"/>
    </row>
    <row r="4" spans="1:26" x14ac:dyDescent="0.2">
      <c r="A4" s="218"/>
      <c r="B4" s="219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3"/>
      <c r="O32" s="223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8"/>
      <c r="AA32" s="218"/>
      <c r="AB32" s="219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8"/>
      <c r="AO32" s="219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8"/>
      <c r="BB32" s="219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8"/>
      <c r="BO32" s="219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8"/>
      <c r="CB32" s="219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8"/>
      <c r="CO32" s="219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8"/>
      <c r="DB32" s="219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8"/>
      <c r="DO32" s="219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8"/>
      <c r="EB32" s="219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8"/>
      <c r="EO32" s="219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8"/>
      <c r="FB32" s="219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8"/>
      <c r="FO32" s="219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8"/>
      <c r="GB32" s="219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8"/>
      <c r="GO32" s="219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8"/>
      <c r="HB32" s="219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8"/>
      <c r="HO32" s="219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8"/>
      <c r="IB32" s="219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8"/>
      <c r="IO32" s="219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8"/>
      <c r="B33" s="219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8"/>
      <c r="B60" s="219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8"/>
      <c r="B61" s="219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8"/>
      <c r="B62" s="219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8"/>
      <c r="B63" s="219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8"/>
      <c r="B64" s="219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8"/>
      <c r="B65" s="219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8"/>
      <c r="B66" s="219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8"/>
      <c r="B67" s="219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8"/>
      <c r="B68" s="219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8"/>
      <c r="B69" s="219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0"/>
      <c r="B70" s="221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4" t="s">
        <v>848</v>
      </c>
      <c r="B72" s="284"/>
      <c r="C72" s="284"/>
      <c r="D72" s="284"/>
      <c r="E72" s="284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IP40:IV40"/>
    <mergeCell ref="IC40:IM40"/>
    <mergeCell ref="BC40:BM40"/>
    <mergeCell ref="BP40:BZ40"/>
    <mergeCell ref="FC40:FM40"/>
    <mergeCell ref="FP40:FZ40"/>
    <mergeCell ref="DC39:DM39"/>
    <mergeCell ref="DP39:DZ39"/>
    <mergeCell ref="EC39:EM39"/>
    <mergeCell ref="GC39:GM39"/>
    <mergeCell ref="FP39:FZ39"/>
    <mergeCell ref="DP38:DZ38"/>
    <mergeCell ref="EC38:EM38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CC40:CM40"/>
    <mergeCell ref="CP40:CZ40"/>
    <mergeCell ref="DC40:DM40"/>
    <mergeCell ref="EP40:EZ40"/>
    <mergeCell ref="P40:Z40"/>
    <mergeCell ref="AC40:AM40"/>
    <mergeCell ref="P39:Z39"/>
    <mergeCell ref="AC39:AM39"/>
    <mergeCell ref="HP38:HZ38"/>
    <mergeCell ref="FP38:FZ38"/>
    <mergeCell ref="GC38:GM38"/>
    <mergeCell ref="GP38:GZ38"/>
    <mergeCell ref="EP32:EZ32"/>
    <mergeCell ref="FC32:FM32"/>
    <mergeCell ref="IC39:IM39"/>
    <mergeCell ref="IC38:IM38"/>
    <mergeCell ref="IP39:IV39"/>
    <mergeCell ref="EP39:EZ39"/>
    <mergeCell ref="FC39:FM39"/>
    <mergeCell ref="IC32:IM32"/>
    <mergeCell ref="IP32:IV32"/>
    <mergeCell ref="HC39:HM39"/>
    <mergeCell ref="FC38:FM38"/>
    <mergeCell ref="HP39:HZ39"/>
    <mergeCell ref="GP39:GZ39"/>
    <mergeCell ref="IP38:IV38"/>
    <mergeCell ref="EP38:EZ38"/>
    <mergeCell ref="HC38:HM38"/>
    <mergeCell ref="IP30:IV30"/>
    <mergeCell ref="AP40:AZ40"/>
    <mergeCell ref="BC31:BM31"/>
    <mergeCell ref="BC32:BM32"/>
    <mergeCell ref="BC39:BM39"/>
    <mergeCell ref="BP31:BZ31"/>
    <mergeCell ref="CC31:CM31"/>
    <mergeCell ref="IC30:IM30"/>
    <mergeCell ref="HC30:HM30"/>
    <mergeCell ref="DC31:DM31"/>
    <mergeCell ref="IC31:IM31"/>
    <mergeCell ref="CC30:CM30"/>
    <mergeCell ref="BC30:BM30"/>
    <mergeCell ref="BP30:BZ30"/>
    <mergeCell ref="AP32:AZ32"/>
    <mergeCell ref="BP32:BZ32"/>
    <mergeCell ref="HP32:HZ32"/>
    <mergeCell ref="GP32:GZ32"/>
    <mergeCell ref="EC32:EM32"/>
    <mergeCell ref="HP30:HZ30"/>
    <mergeCell ref="FC30:FM30"/>
    <mergeCell ref="FP30:FZ30"/>
    <mergeCell ref="FC31:FM31"/>
    <mergeCell ref="FP31:FZ31"/>
    <mergeCell ref="DP31:DZ31"/>
    <mergeCell ref="EC31:EM31"/>
    <mergeCell ref="EP31:EZ31"/>
    <mergeCell ref="HP31:HZ31"/>
    <mergeCell ref="HP29:HZ29"/>
    <mergeCell ref="CP31:CZ31"/>
    <mergeCell ref="DP29:DZ29"/>
    <mergeCell ref="DC30:DM30"/>
    <mergeCell ref="DP30:DZ30"/>
    <mergeCell ref="DC29:DM29"/>
    <mergeCell ref="GC31:GM31"/>
    <mergeCell ref="GP31:GZ31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IP31:IV31"/>
    <mergeCell ref="CP32:CZ32"/>
    <mergeCell ref="CP30:CZ30"/>
    <mergeCell ref="EC30:EM30"/>
    <mergeCell ref="EP30:EZ30"/>
    <mergeCell ref="FP32:FZ32"/>
    <mergeCell ref="GC32:GM32"/>
    <mergeCell ref="HC31:HM31"/>
    <mergeCell ref="DP32:DZ32"/>
    <mergeCell ref="FC29:FM29"/>
    <mergeCell ref="CP29:CZ29"/>
    <mergeCell ref="HC32:HM32"/>
    <mergeCell ref="EC29:EM29"/>
    <mergeCell ref="EP29:EZ29"/>
    <mergeCell ref="C14:M14"/>
    <mergeCell ref="C15:M15"/>
    <mergeCell ref="C16:M16"/>
    <mergeCell ref="C17:M17"/>
    <mergeCell ref="IC29:IM29"/>
    <mergeCell ref="FP29:FZ29"/>
    <mergeCell ref="GC29:GM29"/>
    <mergeCell ref="GP29:GZ29"/>
    <mergeCell ref="HC29:HM29"/>
    <mergeCell ref="CC29:CM29"/>
    <mergeCell ref="AP29:AZ29"/>
    <mergeCell ref="C22:M22"/>
    <mergeCell ref="C23:M23"/>
    <mergeCell ref="C24:M24"/>
    <mergeCell ref="C29:M29"/>
    <mergeCell ref="C26:M26"/>
    <mergeCell ref="A1:I1"/>
    <mergeCell ref="C3:M3"/>
    <mergeCell ref="C4:M4"/>
    <mergeCell ref="F2:I2"/>
    <mergeCell ref="P29:Z29"/>
    <mergeCell ref="AC29:AM29"/>
    <mergeCell ref="C10:M10"/>
    <mergeCell ref="C11:M11"/>
    <mergeCell ref="C12:M12"/>
    <mergeCell ref="C25:M25"/>
    <mergeCell ref="A2:E2"/>
    <mergeCell ref="C5:M5"/>
    <mergeCell ref="C6:M6"/>
    <mergeCell ref="C7:M7"/>
    <mergeCell ref="C8:M8"/>
    <mergeCell ref="C13:M13"/>
    <mergeCell ref="C9:M9"/>
    <mergeCell ref="C21:M21"/>
    <mergeCell ref="C18:M18"/>
    <mergeCell ref="C19:M19"/>
    <mergeCell ref="C20:M20"/>
    <mergeCell ref="P31:Z31"/>
    <mergeCell ref="AC31:AM31"/>
    <mergeCell ref="AP31:AZ31"/>
    <mergeCell ref="BC29:BM29"/>
    <mergeCell ref="BP29:BZ29"/>
    <mergeCell ref="P32:Z32"/>
    <mergeCell ref="DC32:DM32"/>
    <mergeCell ref="C39:M39"/>
    <mergeCell ref="BP39:BZ39"/>
    <mergeCell ref="CC39:CM39"/>
    <mergeCell ref="CP39:CZ39"/>
    <mergeCell ref="AP39:AZ39"/>
    <mergeCell ref="C34:M34"/>
    <mergeCell ref="C35:M35"/>
    <mergeCell ref="C36:M36"/>
    <mergeCell ref="C38:M38"/>
    <mergeCell ref="CC32:CM32"/>
    <mergeCell ref="C32:M32"/>
    <mergeCell ref="AC32:AM32"/>
    <mergeCell ref="P38:Z38"/>
    <mergeCell ref="AC38:AM38"/>
    <mergeCell ref="AP38:AZ38"/>
    <mergeCell ref="BP38:BZ38"/>
    <mergeCell ref="CC38:CM38"/>
    <mergeCell ref="CP38:CZ38"/>
    <mergeCell ref="BC38:BM38"/>
    <mergeCell ref="DC38:DM38"/>
    <mergeCell ref="C68:M68"/>
    <mergeCell ref="C69:M69"/>
    <mergeCell ref="C66:M66"/>
    <mergeCell ref="C70:M70"/>
    <mergeCell ref="C61:M61"/>
    <mergeCell ref="C27:M27"/>
    <mergeCell ref="C28:M28"/>
    <mergeCell ref="C52:M52"/>
    <mergeCell ref="C50:M50"/>
    <mergeCell ref="C47:M47"/>
    <mergeCell ref="C48:M48"/>
    <mergeCell ref="C49:M49"/>
    <mergeCell ref="C51:M51"/>
    <mergeCell ref="C40:M40"/>
    <mergeCell ref="C53:M53"/>
    <mergeCell ref="C54:M54"/>
    <mergeCell ref="C55:M55"/>
    <mergeCell ref="C56:M56"/>
    <mergeCell ref="C57:M57"/>
    <mergeCell ref="C59:M59"/>
    <mergeCell ref="C60:M60"/>
    <mergeCell ref="C58:M58"/>
    <mergeCell ref="C31:M31"/>
    <mergeCell ref="C30:M30"/>
    <mergeCell ref="C62:M62"/>
    <mergeCell ref="C77:M77"/>
    <mergeCell ref="C78:M78"/>
    <mergeCell ref="C76:M76"/>
    <mergeCell ref="A72:E72"/>
    <mergeCell ref="C73:M73"/>
    <mergeCell ref="C74:M74"/>
    <mergeCell ref="C89:M89"/>
    <mergeCell ref="C90:M90"/>
    <mergeCell ref="C63:M63"/>
    <mergeCell ref="C64:M64"/>
    <mergeCell ref="C65:M65"/>
    <mergeCell ref="C85:M85"/>
    <mergeCell ref="C86:M86"/>
    <mergeCell ref="C87:M87"/>
    <mergeCell ref="C88:M88"/>
    <mergeCell ref="C79:M79"/>
    <mergeCell ref="C80:M80"/>
    <mergeCell ref="C83:M83"/>
    <mergeCell ref="C84:M84"/>
    <mergeCell ref="C81:M81"/>
    <mergeCell ref="C82:M82"/>
    <mergeCell ref="C75:M75"/>
    <mergeCell ref="C67:M67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2014-10-30T16:51:01Z</cp:lastPrinted>
  <dcterms:created xsi:type="dcterms:W3CDTF">1997-12-04T19:04:30Z</dcterms:created>
  <dcterms:modified xsi:type="dcterms:W3CDTF">2014-10-30T17:21:47Z</dcterms:modified>
</cp:coreProperties>
</file>