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900" yWindow="-30" windowWidth="12735" windowHeight="654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L227" i="1"/>
  <c r="L245" i="1"/>
  <c r="F5" i="13"/>
  <c r="G5" i="13"/>
  <c r="L197" i="1"/>
  <c r="L198" i="1"/>
  <c r="L199" i="1"/>
  <c r="L200" i="1"/>
  <c r="L215" i="1"/>
  <c r="L229" i="1" s="1"/>
  <c r="L216" i="1"/>
  <c r="L217" i="1"/>
  <c r="L218" i="1"/>
  <c r="L233" i="1"/>
  <c r="L234" i="1"/>
  <c r="L235" i="1"/>
  <c r="C12" i="10" s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C124" i="2" s="1"/>
  <c r="L226" i="1"/>
  <c r="L244" i="1"/>
  <c r="H662" i="1" s="1"/>
  <c r="F17" i="13"/>
  <c r="G17" i="13"/>
  <c r="L251" i="1"/>
  <c r="F18" i="13"/>
  <c r="G18" i="13"/>
  <c r="L252" i="1"/>
  <c r="F19" i="13"/>
  <c r="G19" i="13"/>
  <c r="L253" i="1"/>
  <c r="F29" i="13"/>
  <c r="G29" i="13"/>
  <c r="L358" i="1"/>
  <c r="L359" i="1"/>
  <c r="L360" i="1"/>
  <c r="F661" i="1" s="1"/>
  <c r="I367" i="1"/>
  <c r="J290" i="1"/>
  <c r="J309" i="1"/>
  <c r="J328" i="1"/>
  <c r="K290" i="1"/>
  <c r="K309" i="1"/>
  <c r="K328" i="1"/>
  <c r="L276" i="1"/>
  <c r="L277" i="1"/>
  <c r="L278" i="1"/>
  <c r="L279" i="1"/>
  <c r="L281" i="1"/>
  <c r="L282" i="1"/>
  <c r="L283" i="1"/>
  <c r="L284" i="1"/>
  <c r="L285" i="1"/>
  <c r="L286" i="1"/>
  <c r="L287" i="1"/>
  <c r="L288" i="1"/>
  <c r="L290" i="1" s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E109" i="2" s="1"/>
  <c r="E115" i="2" s="1"/>
  <c r="L315" i="1"/>
  <c r="E110" i="2" s="1"/>
  <c r="L316" i="1"/>
  <c r="L317" i="1"/>
  <c r="L319" i="1"/>
  <c r="L320" i="1"/>
  <c r="E119" i="2" s="1"/>
  <c r="L321" i="1"/>
  <c r="L322" i="1"/>
  <c r="L323" i="1"/>
  <c r="L324" i="1"/>
  <c r="L325" i="1"/>
  <c r="L326" i="1"/>
  <c r="L333" i="1"/>
  <c r="L334" i="1"/>
  <c r="L335" i="1"/>
  <c r="L260" i="1"/>
  <c r="L261" i="1"/>
  <c r="L341" i="1"/>
  <c r="L342" i="1"/>
  <c r="L255" i="1"/>
  <c r="C130" i="2" s="1"/>
  <c r="L336" i="1"/>
  <c r="C11" i="13"/>
  <c r="C10" i="13"/>
  <c r="C9" i="13"/>
  <c r="L361" i="1"/>
  <c r="B4" i="12"/>
  <c r="B36" i="12"/>
  <c r="C36" i="12"/>
  <c r="B40" i="12"/>
  <c r="C40" i="12"/>
  <c r="A40" i="12" s="1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3" i="1" s="1"/>
  <c r="C138" i="2" s="1"/>
  <c r="L392" i="1"/>
  <c r="L395" i="1"/>
  <c r="L396" i="1"/>
  <c r="L397" i="1"/>
  <c r="L398" i="1"/>
  <c r="L399" i="1"/>
  <c r="L400" i="1"/>
  <c r="L401" i="1" s="1"/>
  <c r="C139" i="2" s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C57" i="2" s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F169" i="1" s="1"/>
  <c r="G147" i="1"/>
  <c r="G162" i="1"/>
  <c r="H147" i="1"/>
  <c r="H162" i="1"/>
  <c r="I147" i="1"/>
  <c r="I162" i="1"/>
  <c r="L250" i="1"/>
  <c r="L332" i="1"/>
  <c r="L254" i="1"/>
  <c r="C25" i="10"/>
  <c r="L268" i="1"/>
  <c r="L269" i="1"/>
  <c r="L349" i="1"/>
  <c r="L350" i="1"/>
  <c r="I665" i="1"/>
  <c r="I670" i="1"/>
  <c r="H661" i="1"/>
  <c r="G662" i="1"/>
  <c r="I669" i="1"/>
  <c r="C42" i="10"/>
  <c r="C32" i="10"/>
  <c r="L374" i="1"/>
  <c r="L375" i="1"/>
  <c r="L376" i="1"/>
  <c r="L377" i="1"/>
  <c r="L378" i="1"/>
  <c r="F130" i="2" s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I552" i="1" s="1"/>
  <c r="L541" i="1"/>
  <c r="J549" i="1" s="1"/>
  <c r="L542" i="1"/>
  <c r="J550" i="1" s="1"/>
  <c r="L543" i="1"/>
  <c r="J551" i="1" s="1"/>
  <c r="J552" i="1" s="1"/>
  <c r="E132" i="2"/>
  <c r="E131" i="2"/>
  <c r="K270" i="1"/>
  <c r="J270" i="1"/>
  <c r="I270" i="1"/>
  <c r="H270" i="1"/>
  <c r="G270" i="1"/>
  <c r="F270" i="1"/>
  <c r="C132" i="2"/>
  <c r="C131" i="2"/>
  <c r="A1" i="2"/>
  <c r="A2" i="2"/>
  <c r="C8" i="2"/>
  <c r="D8" i="2"/>
  <c r="E8" i="2"/>
  <c r="F8" i="2"/>
  <c r="F18" i="2" s="1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D31" i="2" s="1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70" i="2" s="1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1" i="2"/>
  <c r="C112" i="2"/>
  <c r="E112" i="2"/>
  <c r="C113" i="2"/>
  <c r="E113" i="2"/>
  <c r="C114" i="2"/>
  <c r="E114" i="2"/>
  <c r="D115" i="2"/>
  <c r="F115" i="2"/>
  <c r="G115" i="2"/>
  <c r="E118" i="2"/>
  <c r="E120" i="2"/>
  <c r="E121" i="2"/>
  <c r="E122" i="2"/>
  <c r="E123" i="2"/>
  <c r="E124" i="2"/>
  <c r="F128" i="2"/>
  <c r="G128" i="2"/>
  <c r="E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164" i="2" s="1"/>
  <c r="G503" i="1"/>
  <c r="C164" i="2" s="1"/>
  <c r="H503" i="1"/>
  <c r="D164" i="2" s="1"/>
  <c r="I503" i="1"/>
  <c r="E164" i="2" s="1"/>
  <c r="J503" i="1"/>
  <c r="F164" i="2" s="1"/>
  <c r="F19" i="1"/>
  <c r="G19" i="1"/>
  <c r="G618" i="1" s="1"/>
  <c r="H19" i="1"/>
  <c r="G619" i="1" s="1"/>
  <c r="I19" i="1"/>
  <c r="F32" i="1"/>
  <c r="F52" i="1" s="1"/>
  <c r="H617" i="1" s="1"/>
  <c r="G32" i="1"/>
  <c r="G52" i="1" s="1"/>
  <c r="H618" i="1" s="1"/>
  <c r="H32" i="1"/>
  <c r="I32" i="1"/>
  <c r="H51" i="1"/>
  <c r="I51" i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L270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I369" i="1" s="1"/>
  <c r="H634" i="1" s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H408" i="1" s="1"/>
  <c r="H644" i="1" s="1"/>
  <c r="I393" i="1"/>
  <c r="F401" i="1"/>
  <c r="F408" i="1" s="1"/>
  <c r="H643" i="1" s="1"/>
  <c r="J643" i="1" s="1"/>
  <c r="G401" i="1"/>
  <c r="G408" i="1" s="1"/>
  <c r="H645" i="1" s="1"/>
  <c r="H401" i="1"/>
  <c r="I401" i="1"/>
  <c r="I408" i="1" s="1"/>
  <c r="F407" i="1"/>
  <c r="G407" i="1"/>
  <c r="H407" i="1"/>
  <c r="I407" i="1"/>
  <c r="L413" i="1"/>
  <c r="L414" i="1"/>
  <c r="L415" i="1"/>
  <c r="L416" i="1"/>
  <c r="L417" i="1"/>
  <c r="L418" i="1"/>
  <c r="L419" i="1" s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F452" i="1"/>
  <c r="G452" i="1"/>
  <c r="H452" i="1"/>
  <c r="I452" i="1"/>
  <c r="F460" i="1"/>
  <c r="G460" i="1"/>
  <c r="H460" i="1"/>
  <c r="F461" i="1"/>
  <c r="G461" i="1"/>
  <c r="H640" i="1" s="1"/>
  <c r="H461" i="1"/>
  <c r="F470" i="1"/>
  <c r="F476" i="1" s="1"/>
  <c r="H622" i="1" s="1"/>
  <c r="G470" i="1"/>
  <c r="G476" i="1" s="1"/>
  <c r="H623" i="1" s="1"/>
  <c r="H470" i="1"/>
  <c r="H476" i="1" s="1"/>
  <c r="H624" i="1" s="1"/>
  <c r="J624" i="1" s="1"/>
  <c r="I470" i="1"/>
  <c r="I476" i="1" s="1"/>
  <c r="H625" i="1" s="1"/>
  <c r="J625" i="1" s="1"/>
  <c r="J470" i="1"/>
  <c r="F474" i="1"/>
  <c r="G474" i="1"/>
  <c r="H474" i="1"/>
  <c r="I474" i="1"/>
  <c r="J474" i="1"/>
  <c r="J476" i="1" s="1"/>
  <c r="H626" i="1" s="1"/>
  <c r="K495" i="1"/>
  <c r="K496" i="1"/>
  <c r="K497" i="1"/>
  <c r="K498" i="1"/>
  <c r="K499" i="1"/>
  <c r="K501" i="1"/>
  <c r="K502" i="1"/>
  <c r="K503" i="1"/>
  <c r="F517" i="1"/>
  <c r="G517" i="1"/>
  <c r="H517" i="1"/>
  <c r="I517" i="1"/>
  <c r="F524" i="1"/>
  <c r="G524" i="1"/>
  <c r="H524" i="1"/>
  <c r="I524" i="1"/>
  <c r="I545" i="1" s="1"/>
  <c r="J524" i="1"/>
  <c r="J545" i="1" s="1"/>
  <c r="K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34" i="1"/>
  <c r="F539" i="1"/>
  <c r="G539" i="1"/>
  <c r="H539" i="1"/>
  <c r="I539" i="1"/>
  <c r="J539" i="1"/>
  <c r="K539" i="1"/>
  <c r="L539" i="1"/>
  <c r="F544" i="1"/>
  <c r="G544" i="1"/>
  <c r="H544" i="1"/>
  <c r="I544" i="1"/>
  <c r="J544" i="1"/>
  <c r="K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F571" i="1" s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K605" i="1" s="1"/>
  <c r="G648" i="1" s="1"/>
  <c r="H605" i="1"/>
  <c r="I605" i="1"/>
  <c r="J605" i="1"/>
  <c r="F614" i="1"/>
  <c r="G614" i="1"/>
  <c r="H614" i="1"/>
  <c r="I614" i="1"/>
  <c r="J614" i="1"/>
  <c r="K614" i="1"/>
  <c r="L614" i="1"/>
  <c r="G617" i="1"/>
  <c r="G620" i="1"/>
  <c r="G622" i="1"/>
  <c r="G623" i="1"/>
  <c r="G624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G639" i="1"/>
  <c r="H639" i="1"/>
  <c r="G641" i="1"/>
  <c r="H641" i="1"/>
  <c r="G643" i="1"/>
  <c r="G644" i="1"/>
  <c r="G645" i="1"/>
  <c r="G650" i="1"/>
  <c r="G651" i="1"/>
  <c r="G652" i="1"/>
  <c r="H652" i="1"/>
  <c r="G653" i="1"/>
  <c r="H653" i="1"/>
  <c r="G654" i="1"/>
  <c r="H654" i="1"/>
  <c r="H655" i="1"/>
  <c r="F192" i="1"/>
  <c r="L256" i="1"/>
  <c r="C26" i="10"/>
  <c r="L328" i="1"/>
  <c r="L351" i="1"/>
  <c r="D62" i="2"/>
  <c r="D63" i="2" s="1"/>
  <c r="D18" i="13"/>
  <c r="C18" i="13" s="1"/>
  <c r="D18" i="2"/>
  <c r="D17" i="13"/>
  <c r="C17" i="13" s="1"/>
  <c r="C91" i="2"/>
  <c r="F78" i="2"/>
  <c r="F81" i="2" s="1"/>
  <c r="D50" i="2"/>
  <c r="G157" i="2"/>
  <c r="G161" i="2"/>
  <c r="G156" i="2"/>
  <c r="E103" i="2"/>
  <c r="D91" i="2"/>
  <c r="E62" i="2"/>
  <c r="E63" i="2" s="1"/>
  <c r="D19" i="13"/>
  <c r="C19" i="13" s="1"/>
  <c r="E78" i="2"/>
  <c r="E81" i="2" s="1"/>
  <c r="L427" i="1"/>
  <c r="H112" i="1"/>
  <c r="J641" i="1"/>
  <c r="J571" i="1"/>
  <c r="K571" i="1"/>
  <c r="L433" i="1"/>
  <c r="D81" i="2"/>
  <c r="I169" i="1"/>
  <c r="H169" i="1"/>
  <c r="G552" i="1"/>
  <c r="J140" i="1"/>
  <c r="K550" i="1"/>
  <c r="G22" i="2"/>
  <c r="H552" i="1"/>
  <c r="H140" i="1"/>
  <c r="F22" i="13"/>
  <c r="H25" i="13"/>
  <c r="C25" i="13" s="1"/>
  <c r="H571" i="1"/>
  <c r="L560" i="1"/>
  <c r="G192" i="1"/>
  <c r="H192" i="1"/>
  <c r="C35" i="10"/>
  <c r="L309" i="1"/>
  <c r="J655" i="1"/>
  <c r="L570" i="1"/>
  <c r="I571" i="1"/>
  <c r="G36" i="2"/>
  <c r="C22" i="13"/>
  <c r="H33" i="13"/>
  <c r="A13" i="12" l="1"/>
  <c r="G62" i="2"/>
  <c r="G63" i="2" s="1"/>
  <c r="K598" i="1"/>
  <c r="G647" i="1" s="1"/>
  <c r="J651" i="1"/>
  <c r="J634" i="1"/>
  <c r="L565" i="1"/>
  <c r="L571" i="1" s="1"/>
  <c r="K551" i="1"/>
  <c r="L544" i="1"/>
  <c r="H545" i="1"/>
  <c r="F552" i="1"/>
  <c r="K545" i="1"/>
  <c r="G545" i="1"/>
  <c r="K549" i="1"/>
  <c r="L524" i="1"/>
  <c r="L545" i="1" s="1"/>
  <c r="K500" i="1"/>
  <c r="C78" i="2"/>
  <c r="C81" i="2"/>
  <c r="C62" i="2"/>
  <c r="C63" i="2" s="1"/>
  <c r="F112" i="1"/>
  <c r="C36" i="10" s="1"/>
  <c r="J338" i="1"/>
  <c r="J352" i="1" s="1"/>
  <c r="G338" i="1"/>
  <c r="G352" i="1" s="1"/>
  <c r="F338" i="1"/>
  <c r="F352" i="1" s="1"/>
  <c r="H338" i="1"/>
  <c r="H352" i="1" s="1"/>
  <c r="E125" i="2"/>
  <c r="E128" i="2" s="1"/>
  <c r="E145" i="2" s="1"/>
  <c r="K338" i="1"/>
  <c r="K352" i="1" s="1"/>
  <c r="G661" i="1"/>
  <c r="I661" i="1" s="1"/>
  <c r="D127" i="2"/>
  <c r="D128" i="2" s="1"/>
  <c r="L362" i="1"/>
  <c r="C27" i="10" s="1"/>
  <c r="D145" i="2"/>
  <c r="D29" i="13"/>
  <c r="C29" i="13" s="1"/>
  <c r="C120" i="2"/>
  <c r="C119" i="2"/>
  <c r="C125" i="2"/>
  <c r="D14" i="13"/>
  <c r="C14" i="13" s="1"/>
  <c r="E16" i="13"/>
  <c r="C16" i="13" s="1"/>
  <c r="C123" i="2"/>
  <c r="C122" i="2"/>
  <c r="C121" i="2"/>
  <c r="E8" i="13"/>
  <c r="C8" i="13" s="1"/>
  <c r="D7" i="13"/>
  <c r="C7" i="13" s="1"/>
  <c r="C16" i="10"/>
  <c r="C15" i="10"/>
  <c r="C13" i="10"/>
  <c r="A31" i="12"/>
  <c r="C111" i="2"/>
  <c r="L247" i="1"/>
  <c r="H660" i="1" s="1"/>
  <c r="H664" i="1" s="1"/>
  <c r="H667" i="1" s="1"/>
  <c r="G257" i="1"/>
  <c r="G271" i="1" s="1"/>
  <c r="C11" i="10"/>
  <c r="K257" i="1"/>
  <c r="K271" i="1" s="1"/>
  <c r="J257" i="1"/>
  <c r="J271" i="1" s="1"/>
  <c r="I257" i="1"/>
  <c r="I271" i="1" s="1"/>
  <c r="H257" i="1"/>
  <c r="H271" i="1" s="1"/>
  <c r="C10" i="10"/>
  <c r="F257" i="1"/>
  <c r="F271" i="1" s="1"/>
  <c r="C17" i="10"/>
  <c r="D15" i="13"/>
  <c r="C15" i="13" s="1"/>
  <c r="H647" i="1"/>
  <c r="J647" i="1" s="1"/>
  <c r="F662" i="1"/>
  <c r="I662" i="1" s="1"/>
  <c r="G649" i="1"/>
  <c r="J649" i="1" s="1"/>
  <c r="C21" i="10"/>
  <c r="C20" i="10"/>
  <c r="E13" i="13"/>
  <c r="C13" i="13" s="1"/>
  <c r="C19" i="10"/>
  <c r="D12" i="13"/>
  <c r="C12" i="13" s="1"/>
  <c r="C18" i="10"/>
  <c r="C118" i="2"/>
  <c r="D6" i="13"/>
  <c r="C6" i="13" s="1"/>
  <c r="L211" i="1"/>
  <c r="F660" i="1" s="1"/>
  <c r="F664" i="1" s="1"/>
  <c r="C110" i="2"/>
  <c r="C109" i="2"/>
  <c r="D5" i="13"/>
  <c r="C5" i="13" s="1"/>
  <c r="L382" i="1"/>
  <c r="G636" i="1" s="1"/>
  <c r="J636" i="1" s="1"/>
  <c r="C29" i="10"/>
  <c r="I52" i="1"/>
  <c r="H620" i="1" s="1"/>
  <c r="E31" i="2"/>
  <c r="J617" i="1"/>
  <c r="C18" i="2"/>
  <c r="J645" i="1"/>
  <c r="J639" i="1"/>
  <c r="I446" i="1"/>
  <c r="G642" i="1" s="1"/>
  <c r="J644" i="1"/>
  <c r="J640" i="1"/>
  <c r="I460" i="1"/>
  <c r="I461" i="1" s="1"/>
  <c r="H642" i="1" s="1"/>
  <c r="H52" i="1"/>
  <c r="H619" i="1" s="1"/>
  <c r="J623" i="1"/>
  <c r="J622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L338" i="1"/>
  <c r="L352" i="1" s="1"/>
  <c r="G633" i="1" s="1"/>
  <c r="J633" i="1" s="1"/>
  <c r="C24" i="10"/>
  <c r="G660" i="1"/>
  <c r="G31" i="13"/>
  <c r="G33" i="13" s="1"/>
  <c r="I338" i="1"/>
  <c r="I352" i="1" s="1"/>
  <c r="J650" i="1"/>
  <c r="L407" i="1"/>
  <c r="C140" i="2" s="1"/>
  <c r="C141" i="2" s="1"/>
  <c r="C144" i="2" s="1"/>
  <c r="I192" i="1"/>
  <c r="E91" i="2"/>
  <c r="E104" i="2" s="1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F33" i="13" s="1"/>
  <c r="J193" i="1"/>
  <c r="G646" i="1" s="1"/>
  <c r="F104" i="2"/>
  <c r="H193" i="1"/>
  <c r="G629" i="1" s="1"/>
  <c r="J629" i="1" s="1"/>
  <c r="G169" i="1"/>
  <c r="C39" i="10" s="1"/>
  <c r="G140" i="1"/>
  <c r="F140" i="1"/>
  <c r="J618" i="1"/>
  <c r="G42" i="2"/>
  <c r="J51" i="1"/>
  <c r="G16" i="2"/>
  <c r="J19" i="1"/>
  <c r="G621" i="1" s="1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G50" i="2"/>
  <c r="G51" i="2" s="1"/>
  <c r="J652" i="1"/>
  <c r="J642" i="1"/>
  <c r="G571" i="1"/>
  <c r="I434" i="1"/>
  <c r="G434" i="1"/>
  <c r="I663" i="1"/>
  <c r="K552" i="1" l="1"/>
  <c r="G664" i="1"/>
  <c r="G667" i="1" s="1"/>
  <c r="C104" i="2"/>
  <c r="F193" i="1"/>
  <c r="G627" i="1" s="1"/>
  <c r="J627" i="1" s="1"/>
  <c r="D31" i="13"/>
  <c r="C31" i="13" s="1"/>
  <c r="G635" i="1"/>
  <c r="J635" i="1" s="1"/>
  <c r="C128" i="2"/>
  <c r="H648" i="1"/>
  <c r="J648" i="1" s="1"/>
  <c r="H672" i="1"/>
  <c r="C6" i="10" s="1"/>
  <c r="C28" i="10"/>
  <c r="D24" i="10" s="1"/>
  <c r="E33" i="13"/>
  <c r="D35" i="13" s="1"/>
  <c r="L257" i="1"/>
  <c r="L271" i="1" s="1"/>
  <c r="G632" i="1" s="1"/>
  <c r="J632" i="1" s="1"/>
  <c r="C115" i="2"/>
  <c r="I660" i="1"/>
  <c r="I664" i="1" s="1"/>
  <c r="I672" i="1" s="1"/>
  <c r="C7" i="10" s="1"/>
  <c r="F672" i="1"/>
  <c r="C4" i="10" s="1"/>
  <c r="F667" i="1"/>
  <c r="G104" i="2"/>
  <c r="H646" i="1"/>
  <c r="J646" i="1" s="1"/>
  <c r="C51" i="2"/>
  <c r="G631" i="1"/>
  <c r="J631" i="1" s="1"/>
  <c r="G193" i="1"/>
  <c r="G628" i="1" s="1"/>
  <c r="J628" i="1" s="1"/>
  <c r="G626" i="1"/>
  <c r="J626" i="1" s="1"/>
  <c r="J52" i="1"/>
  <c r="H621" i="1" s="1"/>
  <c r="J621" i="1" s="1"/>
  <c r="C38" i="10"/>
  <c r="G672" i="1" l="1"/>
  <c r="C5" i="10" s="1"/>
  <c r="D33" i="13"/>
  <c r="D36" i="13" s="1"/>
  <c r="C145" i="2"/>
  <c r="D23" i="10"/>
  <c r="D10" i="10"/>
  <c r="D27" i="10"/>
  <c r="D20" i="10"/>
  <c r="D17" i="10"/>
  <c r="C30" i="10"/>
  <c r="D25" i="10"/>
  <c r="D13" i="10"/>
  <c r="D21" i="10"/>
  <c r="D18" i="10"/>
  <c r="D16" i="10"/>
  <c r="D12" i="10"/>
  <c r="D26" i="10"/>
  <c r="D15" i="10"/>
  <c r="D19" i="10"/>
  <c r="D11" i="10"/>
  <c r="D22" i="10"/>
  <c r="I667" i="1"/>
  <c r="H656" i="1"/>
  <c r="C41" i="10"/>
  <c r="D38" i="10" s="1"/>
  <c r="D28" i="10" l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<sst xmlns="http://schemas.openxmlformats.org/spreadsheetml/2006/main" count="3956" uniqueCount="914">
  <si>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</si>
  <si>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</si>
  <si>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</si>
  <si>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</si>
  <si>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</si>
  <si>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</si>
  <si>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</si>
  <si>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</si>
  <si>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</si>
  <si>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</si>
  <si>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</si>
  <si>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</si>
  <si>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</si>
  <si>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</si>
  <si>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</si>
  <si>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</si>
  <si>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</si>
  <si>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</si>
  <si>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</si>
  <si>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</si>
  <si>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</si>
  <si>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</si>
  <si>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</si>
  <si>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</si>
  <si>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</si>
  <si>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</si>
  <si>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</si>
  <si>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</si>
  <si>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</si>
  <si>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</si>
  <si>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</si>
  <si>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</si>
  <si>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</si>
  <si>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</si>
  <si>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</si>
  <si>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</si>
  <si>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</si>
  <si>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</si>
  <si>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</si>
  <si>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</si>
  <si>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</si>
  <si>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</si>
  <si>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</si>
  <si>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</si>
  <si>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</si>
  <si>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</si>
  <si>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</si>
  <si>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</si>
  <si>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</si>
  <si>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</si>
  <si>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</si>
  <si>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</si>
  <si>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</si>
  <si>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</si>
  <si>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</si>
  <si>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</si>
  <si>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</si>
  <si>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</si>
  <si>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</si>
  <si>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</si>
  <si>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</si>
  <si>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</si>
  <si>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</si>
  <si>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</si>
  <si>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</si>
  <si>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</si>
  <si>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</si>
  <si>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</si>
  <si>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</si>
  <si>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</si>
  <si>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</si>
  <si>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</si>
  <si>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</si>
  <si>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</si>
  <si>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</si>
  <si>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</si>
  <si>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</si>
  <si>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</si>
  <si>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</si>
  <si>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</si>
  <si>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</si>
  <si>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</si>
  <si>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</si>
  <si>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</si>
  <si>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</si>
  <si>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</si>
  <si>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</si>
  <si>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</si>
  <si>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</si>
  <si>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</si>
  <si>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</si>
  <si>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</si>
  <si>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</si>
  <si>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</si>
  <si>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</si>
  <si>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</si>
  <si>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</si>
  <si>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</si>
  <si>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</si>
  <si>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</si>
  <si>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</si>
  <si>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</si>
  <si>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</si>
  <si>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</si>
  <si>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</si>
  <si>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</si>
  <si>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</si>
  <si>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</si>
  <si>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</si>
  <si>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</si>
  <si>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</si>
  <si>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</si>
  <si>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</si>
  <si>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</si>
  <si>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</si>
  <si>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</si>
  <si>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</si>
  <si>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</si>
  <si>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</si>
  <si>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</si>
  <si>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</si>
  <si>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</si>
  <si>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</si>
  <si>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</si>
  <si>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</si>
  <si>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</si>
  <si>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</si>
  <si>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</si>
  <si>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</si>
  <si>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</si>
  <si>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</si>
  <si>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</si>
  <si>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</si>
  <si>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</si>
  <si>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</si>
  <si>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</si>
  <si>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</si>
  <si>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</si>
  <si>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</si>
  <si>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</si>
  <si>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</si>
  <si>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</si>
  <si>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</si>
  <si>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</si>
  <si>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</si>
  <si>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</si>
  <si>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</si>
  <si>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</si>
  <si>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</si>
  <si>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</si>
  <si>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</si>
  <si>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</si>
  <si>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</si>
  <si>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</si>
  <si>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</si>
  <si>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</si>
  <si>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</si>
  <si>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</si>
  <si>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</si>
  <si>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</si>
  <si>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</si>
  <si>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</si>
  <si>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</si>
  <si>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</si>
  <si>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</si>
  <si>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</si>
  <si>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</si>
  <si>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</si>
  <si>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</si>
  <si>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</si>
  <si>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</si>
  <si>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</si>
  <si>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</si>
  <si>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</si>
  <si>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</si>
  <si>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</si>
  <si>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</si>
  <si>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</si>
  <si>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</si>
  <si>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</si>
  <si>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</si>
  <si>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</si>
  <si>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</si>
  <si>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</si>
  <si>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</si>
  <si>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</si>
  <si>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</si>
  <si>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</si>
  <si>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</si>
  <si>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</si>
  <si>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</si>
  <si>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</si>
  <si>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</si>
  <si>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</si>
  <si>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</si>
  <si>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</si>
  <si>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</si>
  <si>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</si>
  <si>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</si>
  <si>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</si>
  <si>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</si>
  <si>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</si>
  <si>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</si>
  <si>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</si>
  <si>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</si>
  <si>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</si>
  <si>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</si>
  <si>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</si>
  <si>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</si>
  <si>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</si>
  <si>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</si>
  <si>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</si>
  <si>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</si>
  <si>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</si>
  <si>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</si>
  <si>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</si>
  <si>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</si>
  <si>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</si>
  <si>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</si>
  <si>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</si>
  <si>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</si>
  <si>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</si>
  <si>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</si>
  <si>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</si>
  <si>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</si>
  <si>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</si>
  <si>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</si>
  <si>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</si>
  <si>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</si>
  <si>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</si>
  <si>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</si>
  <si>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</si>
  <si>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</si>
  <si>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</si>
  <si>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</si>
  <si>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</si>
  <si>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</si>
  <si>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</si>
  <si>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</si>
  <si>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</si>
  <si>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</si>
  <si>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</si>
  <si>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</si>
  <si>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</si>
  <si>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</si>
  <si>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</si>
  <si>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</si>
  <si>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</si>
  <si>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</si>
  <si>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</si>
  <si>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</si>
  <si>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</si>
  <si>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</si>
  <si>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</si>
  <si>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</si>
  <si>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</si>
  <si>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</si>
  <si>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</si>
  <si>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</si>
  <si>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</si>
  <si>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</si>
  <si>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</si>
  <si>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</si>
  <si>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</si>
  <si>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</si>
  <si>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</si>
  <si>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</si>
  <si>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</si>
  <si>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</si>
  <si>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</si>
  <si>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</si>
  <si>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</si>
  <si>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</si>
  <si>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</si>
  <si>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</si>
  <si>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</si>
  <si>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</si>
  <si>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</si>
  <si>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</si>
  <si>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</si>
  <si>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</si>
  <si>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</si>
  <si>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</si>
  <si>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</si>
  <si>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</si>
  <si>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</si>
  <si>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</si>
  <si>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</si>
  <si>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</si>
  <si>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</si>
  <si>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</si>
  <si>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</si>
  <si>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</si>
  <si>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</si>
  <si>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</si>
  <si>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</si>
  <si>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</si>
  <si>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</si>
  <si>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</si>
  <si>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</si>
  <si>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</si>
  <si>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</si>
  <si>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</si>
  <si>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</si>
  <si>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</si>
  <si>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</si>
  <si>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</si>
  <si>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</si>
  <si>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</si>
  <si>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</si>
  <si>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</si>
  <si>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</si>
  <si>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</si>
  <si>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</si>
  <si>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</si>
  <si>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</si>
  <si>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</si>
  <si>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</si>
  <si>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</si>
  <si>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</si>
  <si>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</si>
  <si>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</si>
  <si>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</si>
  <si>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</si>
  <si>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</si>
  <si>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</si>
  <si>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</si>
  <si>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</si>
  <si>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</si>
  <si>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</si>
  <si>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</si>
  <si>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</si>
  <si>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</si>
  <si>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</si>
  <si>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</si>
  <si>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</si>
  <si>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</si>
  <si>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</si>
  <si>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</si>
  <si>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</si>
  <si>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</si>
  <si>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</si>
  <si>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</si>
  <si>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</si>
  <si>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</si>
  <si>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</si>
  <si>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</si>
  <si>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</si>
  <si>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</si>
  <si>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</si>
  <si>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</si>
  <si>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</si>
  <si>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</si>
  <si>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</si>
  <si>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</si>
  <si>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</si>
  <si>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</si>
  <si>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</si>
  <si>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</si>
  <si>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</si>
  <si>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</si>
  <si>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</si>
  <si>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</si>
  <si>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</si>
  <si>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</si>
  <si>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</si>
  <si>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</si>
  <si>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</si>
  <si>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</si>
  <si>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</si>
  <si>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</si>
  <si>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</si>
  <si>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</si>
  <si>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</si>
  <si>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</si>
  <si>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</si>
  <si>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</si>
  <si>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</si>
  <si>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</si>
  <si>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</si>
  <si>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</si>
  <si>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</si>
  <si>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</si>
  <si>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</si>
  <si>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</si>
  <si>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</si>
  <si>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</si>
  <si>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</si>
  <si>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</si>
  <si>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</si>
  <si>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</si>
  <si>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</si>
  <si>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</si>
  <si>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</si>
  <si>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</si>
  <si>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</si>
  <si>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</si>
  <si>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</si>
  <si>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</si>
  <si>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</si>
  <si>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</si>
  <si>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</si>
  <si>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</si>
  <si>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</si>
  <si>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</si>
  <si>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</si>
  <si>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</si>
  <si>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</si>
  <si>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</si>
  <si>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</si>
  <si>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</si>
  <si>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</si>
  <si>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</si>
  <si>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</si>
  <si>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</si>
  <si>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</si>
  <si>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</si>
  <si>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</si>
  <si>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</si>
  <si>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</si>
  <si>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</si>
  <si>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</si>
  <si>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</si>
  <si>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</si>
  <si>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</si>
  <si>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</si>
  <si>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</si>
  <si>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</si>
  <si>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</si>
  <si>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</si>
  <si>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</si>
  <si>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</si>
  <si>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</si>
  <si>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</si>
  <si>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</si>
  <si>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</si>
  <si>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</si>
  <si>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</si>
  <si>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</si>
  <si>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</si>
  <si>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</si>
  <si>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</si>
  <si>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</si>
  <si>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</si>
  <si>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</si>
  <si>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</si>
  <si>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</si>
  <si>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</si>
  <si>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</si>
  <si>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</si>
  <si>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</si>
  <si>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</si>
  <si>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</si>
  <si>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</si>
  <si>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</si>
  <si>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</si>
  <si>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</si>
  <si>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</si>
  <si>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</si>
  <si>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</si>
  <si>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</si>
  <si>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</si>
  <si>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</si>
  <si>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</si>
  <si>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</si>
  <si>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</si>
  <si>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</si>
  <si>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</si>
  <si>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</si>
  <si>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</si>
  <si>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</si>
  <si>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</si>
  <si>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</si>
  <si>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</si>
  <si>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</si>
  <si>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</si>
  <si>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</si>
  <si>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</si>
  <si>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</si>
  <si>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</si>
  <si>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</si>
  <si>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</si>
  <si>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</si>
  <si>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</si>
  <si>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</si>
  <si>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</si>
  <si>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</si>
  <si>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</si>
  <si>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</si>
  <si>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</si>
  <si>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</si>
  <si>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</si>
  <si>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</si>
  <si>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</si>
  <si>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</si>
  <si>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</si>
  <si>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</si>
  <si>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</si>
  <si>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</si>
  <si>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</si>
  <si>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</si>
  <si>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</si>
  <si>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</si>
  <si>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</si>
  <si>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</si>
  <si>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</si>
  <si>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</si>
  <si>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</si>
  <si>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</si>
  <si>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</si>
  <si>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</si>
  <si>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</si>
  <si>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</si>
  <si>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</si>
  <si>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</si>
  <si>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</si>
  <si>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</si>
  <si>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</si>
  <si>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</si>
  <si>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</si>
  <si>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</si>
  <si>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</si>
  <si>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</si>
  <si>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</si>
  <si>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</si>
  <si>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</si>
  <si>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</si>
  <si>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</si>
  <si>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</si>
  <si>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</si>
  <si>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</si>
  <si>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</si>
  <si>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</si>
  <si>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</si>
  <si>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</si>
  <si>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</si>
  <si>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</si>
  <si>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</si>
  <si>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</si>
  <si>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</si>
  <si>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</si>
  <si>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</si>
  <si>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</si>
  <si>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</si>
  <si>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</si>
  <si>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</si>
  <si>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</si>
  <si>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</si>
  <si>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</si>
  <si>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</si>
  <si>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</si>
  <si>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</si>
  <si>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</si>
  <si>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</si>
  <si>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</si>
  <si>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</si>
  <si>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</si>
  <si>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</si>
  <si>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</si>
  <si>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</si>
  <si>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</si>
  <si>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</si>
  <si>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</si>
  <si>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</si>
  <si>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</si>
  <si>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</si>
  <si>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</si>
  <si>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</si>
  <si>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</si>
  <si>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</si>
  <si>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</si>
  <si>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</si>
  <si>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</si>
  <si>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</si>
  <si>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</si>
  <si>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</si>
  <si>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</si>
  <si>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</si>
  <si>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</si>
  <si>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</si>
  <si>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</si>
  <si>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</si>
  <si>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</si>
  <si>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</si>
  <si>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</si>
  <si>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</si>
  <si>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</si>
  <si>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</si>
  <si>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</si>
  <si>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</si>
  <si>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</si>
  <si>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</si>
  <si>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</si>
  <si>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</si>
  <si>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</si>
  <si>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</si>
  <si>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</si>
  <si>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</si>
  <si>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</si>
  <si>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</si>
  <si>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</si>
  <si>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</si>
  <si>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</si>
  <si>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</si>
  <si>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</si>
  <si>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</si>
  <si>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</si>
  <si>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</si>
  <si>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</si>
  <si>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</si>
  <si>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</si>
  <si>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</si>
  <si>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</si>
  <si>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</si>
  <si>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</si>
  <si>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</si>
  <si>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</si>
  <si>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</si>
  <si>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</si>
  <si>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</si>
  <si>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</si>
  <si>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</si>
  <si>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</si>
  <si>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</si>
  <si>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</si>
  <si>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</si>
  <si>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</si>
  <si>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</si>
  <si>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</si>
  <si>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</si>
  <si>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</si>
  <si>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</si>
  <si>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</si>
  <si>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</si>
  <si>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</si>
  <si>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</si>
  <si>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</si>
  <si>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</si>
  <si>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</si>
  <si>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</si>
  <si>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</si>
  <si>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</si>
  <si>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</si>
  <si>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</si>
  <si>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</si>
  <si>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</si>
  <si>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</si>
  <si>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</si>
  <si>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</si>
  <si>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</si>
  <si>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</si>
  <si>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</si>
  <si>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</si>
  <si>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</si>
  <si>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</si>
  <si>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</si>
  <si>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</si>
  <si>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</si>
  <si>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</si>
  <si>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</si>
  <si>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</si>
  <si>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</si>
  <si>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</si>
  <si>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</si>
  <si>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</si>
  <si>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</si>
  <si>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</si>
  <si>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</si>
  <si>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</si>
  <si>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</si>
  <si>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</si>
  <si>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</si>
  <si>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</si>
  <si>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</si>
  <si>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</si>
  <si>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</si>
  <si>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</si>
  <si>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</si>
  <si>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</si>
  <si>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</si>
  <si>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</si>
  <si>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</si>
  <si>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</si>
  <si>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</si>
  <si>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</si>
  <si>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</si>
  <si>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</si>
  <si>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</si>
  <si>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</si>
  <si>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</si>
  <si>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</si>
  <si>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</si>
  <si>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</si>
  <si>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</si>
  <si>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</si>
  <si>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</si>
  <si>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</si>
  <si>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</si>
  <si>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</si>
  <si>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</si>
  <si>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</si>
  <si>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</si>
  <si>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</si>
  <si>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</si>
  <si>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</si>
  <si>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</si>
  <si>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</si>
  <si>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</si>
  <si>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</si>
  <si>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</si>
  <si>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</si>
  <si>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</si>
  <si>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</si>
  <si>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</si>
  <si>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</si>
  <si>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</si>
  <si>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</si>
  <si>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</si>
  <si>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</si>
  <si>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</si>
  <si>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</si>
  <si>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</si>
  <si>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</si>
  <si>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</si>
  <si>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</si>
  <si>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</si>
  <si>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</si>
  <si>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</si>
  <si>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</si>
  <si>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</si>
  <si>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</si>
  <si>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</si>
  <si>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</si>
  <si>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</si>
  <si>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</si>
  <si>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</si>
  <si>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</si>
  <si>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</si>
  <si>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</si>
  <si>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</si>
  <si>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</si>
  <si>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</si>
  <si>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</si>
  <si>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</si>
  <si>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</si>
  <si>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</si>
  <si>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</si>
  <si>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</si>
  <si>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</si>
  <si>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</si>
  <si>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</si>
  <si>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</si>
  <si>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</si>
  <si>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</si>
  <si>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</si>
  <si>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</si>
  <si>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</si>
  <si>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</si>
  <si>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</si>
  <si>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</si>
  <si>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</si>
  <si>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</si>
  <si>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</si>
  <si>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</si>
  <si>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</si>
  <si>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</si>
  <si>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</si>
  <si>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</si>
  <si>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</si>
  <si>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</si>
  <si>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</si>
  <si>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</si>
  <si>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</si>
  <si>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</si>
  <si>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</si>
  <si>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</si>
  <si>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</si>
  <si>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</si>
  <si>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</si>
  <si>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</si>
  <si>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</si>
  <si>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</si>
  <si>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</si>
  <si>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</si>
  <si>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</si>
  <si>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</si>
  <si>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</si>
  <si>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</si>
  <si>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</si>
  <si>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</si>
  <si>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</si>
  <si>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</si>
  <si>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</si>
  <si>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</si>
  <si>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</si>
  <si>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</si>
  <si>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</si>
  <si>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</si>
  <si>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</si>
  <si>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</si>
  <si>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</si>
  <si>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</si>
  <si>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</si>
  <si>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</si>
  <si>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</si>
  <si>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</si>
  <si>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</si>
  <si>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</si>
  <si>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</si>
  <si>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</si>
  <si>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</si>
  <si>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</si>
  <si>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</si>
  <si>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</si>
  <si>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</si>
  <si>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</si>
  <si>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</si>
  <si>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</si>
  <si>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</si>
  <si>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</si>
  <si>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</si>
  <si>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</si>
  <si>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</si>
  <si>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</si>
  <si>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</si>
  <si>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</si>
  <si>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</si>
  <si>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</si>
  <si>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</si>
  <si>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</si>
  <si>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</si>
  <si>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</si>
  <si>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</si>
  <si>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</si>
  <si>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</si>
  <si>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</si>
  <si>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</si>
  <si>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</si>
  <si>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</si>
  <si>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</si>
  <si>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</si>
  <si>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</si>
  <si>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</si>
  <si>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</si>
  <si>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</si>
  <si>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</si>
  <si>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</si>
  <si>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</si>
  <si>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</si>
  <si>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</si>
  <si>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</si>
  <si>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</si>
  <si>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</si>
  <si>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</si>
  <si>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</si>
  <si>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</si>
  <si>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</si>
  <si>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</si>
  <si>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</si>
  <si>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</si>
  <si>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</si>
  <si>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</si>
  <si>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</si>
  <si>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</si>
  <si>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</si>
  <si>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</si>
  <si>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</si>
  <si>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</si>
  <si>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</si>
  <si>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</si>
  <si>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</si>
  <si>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</si>
  <si>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</si>
  <si>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</si>
  <si>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</si>
  <si>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</si>
  <si>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</si>
  <si>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</si>
  <si>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</si>
  <si>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</si>
  <si>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</si>
  <si>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</si>
  <si>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</si>
  <si>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</si>
  <si>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</si>
  <si>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</si>
  <si>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</si>
  <si>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</si>
  <si>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</si>
  <si>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</si>
  <si>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</si>
  <si>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</si>
  <si>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</si>
  <si>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</si>
  <si>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</si>
  <si>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</si>
  <si>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</si>
  <si>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</si>
  <si>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</si>
  <si>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</si>
  <si>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</si>
  <si>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</si>
  <si>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</si>
  <si>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</si>
  <si>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</si>
  <si>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</si>
  <si>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</si>
  <si>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</si>
  <si>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</si>
  <si>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</si>
  <si>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</si>
  <si>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4/2014</t>
  </si>
  <si>
    <t>7/2019</t>
  </si>
  <si>
    <t>PELHAM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</si>
</sst>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1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Normal="100" workbookViewId="0">
      <pane xSplit="5" ySplit="3" topLeftCell="F634" activePane="bottomRight" state="frozen"/>
      <selection pane="topRight" activeCell="F1" sqref="F1"/>
      <selection pane="bottomLeft" activeCell="A4" sqref="A4"/>
      <selection pane="bottomRight" activeCell="H674" sqref="H674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913</v>
      </c>
      <c r="B2" s="21">
        <v>425</v>
      </c>
      <c r="C2" s="21">
        <v>425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1866907.81</v>
      </c>
      <c r="G9" s="18">
        <v>238218.56</v>
      </c>
      <c r="H9" s="18"/>
      <c r="I9" s="18">
        <v>794493</v>
      </c>
      <c r="J9" s="67">
        <f>SUM(I439)</f>
        <v>292074.65999999997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108792.11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18783.78</v>
      </c>
      <c r="G13" s="18">
        <v>12201.45</v>
      </c>
      <c r="H13" s="18">
        <v>108792.11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2380.0500000000002</v>
      </c>
      <c r="G14" s="18"/>
      <c r="H14" s="18">
        <v>2930</v>
      </c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1996863.7500000002</v>
      </c>
      <c r="G19" s="41">
        <f>SUM(G9:G18)</f>
        <v>250420.01</v>
      </c>
      <c r="H19" s="41">
        <f>SUM(H9:H18)</f>
        <v>111722.11</v>
      </c>
      <c r="I19" s="41">
        <f>SUM(I9:I18)</f>
        <v>794493</v>
      </c>
      <c r="J19" s="41">
        <f>SUM(J9:J18)</f>
        <v>292074.65999999997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/>
      <c r="H22" s="18">
        <v>108792.11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59353.31</v>
      </c>
      <c r="G24" s="18">
        <v>-33.700000000000003</v>
      </c>
      <c r="H24" s="18"/>
      <c r="I24" s="18">
        <v>361097.9</v>
      </c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>
        <v>75148.479999999996</v>
      </c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39215.11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v>360539.55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>
        <v>17164.93</v>
      </c>
      <c r="H30" s="18">
        <v>2930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459107.97</v>
      </c>
      <c r="G32" s="41">
        <f>SUM(G22:G31)</f>
        <v>17131.23</v>
      </c>
      <c r="H32" s="41">
        <f>SUM(H22:H31)</f>
        <v>111722.11</v>
      </c>
      <c r="I32" s="41">
        <f>SUM(I22:I31)</f>
        <v>436246.38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>
        <v>233288.78</v>
      </c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>
        <v>358246.62</v>
      </c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292074.65999999997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133451.13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1404304.65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1537755.7799999998</v>
      </c>
      <c r="G51" s="41">
        <f>SUM(G35:G50)</f>
        <v>233288.78</v>
      </c>
      <c r="H51" s="41">
        <f>SUM(H35:H50)</f>
        <v>0</v>
      </c>
      <c r="I51" s="41">
        <f>SUM(I35:I50)</f>
        <v>358246.62</v>
      </c>
      <c r="J51" s="41">
        <f>SUM(J35:J50)</f>
        <v>292074.65999999997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1996863.7499999998</v>
      </c>
      <c r="G52" s="41">
        <f>G51+G32</f>
        <v>250420.01</v>
      </c>
      <c r="H52" s="41">
        <f>H51+H32</f>
        <v>111722.11</v>
      </c>
      <c r="I52" s="41">
        <f>I51+I32</f>
        <v>794493</v>
      </c>
      <c r="J52" s="41">
        <f>J51+J32</f>
        <v>292074.65999999997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17796307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17796307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17329.46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v>47219.35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64548.81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>
        <v>39993</v>
      </c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39993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340.52</v>
      </c>
      <c r="G96" s="18"/>
      <c r="H96" s="18"/>
      <c r="I96" s="18"/>
      <c r="J96" s="18">
        <v>28.97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635477.02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23295.66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>
        <v>575.30999999999995</v>
      </c>
      <c r="G102" s="18"/>
      <c r="H102" s="18">
        <v>500</v>
      </c>
      <c r="I102" s="18"/>
      <c r="J102" s="18">
        <v>3940.2</v>
      </c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332364.68</v>
      </c>
      <c r="G110" s="18">
        <v>-230.18</v>
      </c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356576.17</v>
      </c>
      <c r="G111" s="41">
        <f>SUM(G96:G110)</f>
        <v>635246.84</v>
      </c>
      <c r="H111" s="41">
        <f>SUM(H96:H110)</f>
        <v>500</v>
      </c>
      <c r="I111" s="41">
        <f>SUM(I96:I110)</f>
        <v>0</v>
      </c>
      <c r="J111" s="41">
        <f>SUM(J96:J110)</f>
        <v>3969.1699999999996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18257424.98</v>
      </c>
      <c r="G112" s="41">
        <f>G60+G111</f>
        <v>635246.84</v>
      </c>
      <c r="H112" s="41">
        <f>H60+H79+H94+H111</f>
        <v>500</v>
      </c>
      <c r="I112" s="41">
        <f>I60+I111</f>
        <v>0</v>
      </c>
      <c r="J112" s="41">
        <f>J60+J111</f>
        <v>3969.1699999999996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3877038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3359266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7236304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/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226991.59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>
        <v>14669.4</v>
      </c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11892.85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241660.99</v>
      </c>
      <c r="G136" s="41">
        <f>SUM(G123:G135)</f>
        <v>11892.85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7477964.9900000002</v>
      </c>
      <c r="G140" s="41">
        <f>G121+SUM(G136:G137)</f>
        <v>11892.85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139471.96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68756.91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203298.41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345607.85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193013.21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>
        <v>498.07</v>
      </c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193511.28</v>
      </c>
      <c r="G162" s="41">
        <f>SUM(G150:G161)</f>
        <v>203298.41</v>
      </c>
      <c r="H162" s="41">
        <f>SUM(H150:H161)</f>
        <v>553836.72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193511.28</v>
      </c>
      <c r="G169" s="41">
        <f>G147+G162+SUM(G163:G168)</f>
        <v>203298.41</v>
      </c>
      <c r="H169" s="41">
        <f>H147+H162+SUM(H163:H168)</f>
        <v>553836.72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>
        <v>1100000</v>
      </c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1100000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25928901.25</v>
      </c>
      <c r="G193" s="47">
        <f>G112+G140+G169+G192</f>
        <v>850438.1</v>
      </c>
      <c r="H193" s="47">
        <f>H112+H140+H169+H192</f>
        <v>554336.72</v>
      </c>
      <c r="I193" s="47">
        <f>I112+I140+I169+I192</f>
        <v>1100000</v>
      </c>
      <c r="J193" s="47">
        <f>J112+J140+J192</f>
        <v>3969.1699999999996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3901375.23</v>
      </c>
      <c r="G197" s="18">
        <v>2015484.07</v>
      </c>
      <c r="H197" s="18">
        <v>7556.84</v>
      </c>
      <c r="I197" s="18">
        <v>159249.13</v>
      </c>
      <c r="J197" s="18">
        <v>37284.65</v>
      </c>
      <c r="K197" s="18">
        <v>-8.14</v>
      </c>
      <c r="L197" s="19">
        <f>SUM(F197:K197)</f>
        <v>6120941.7800000003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1727091.5390000001</v>
      </c>
      <c r="G198" s="18">
        <v>493439.71969999996</v>
      </c>
      <c r="H198" s="18">
        <v>723735.21089999995</v>
      </c>
      <c r="I198" s="18">
        <v>7677.2497999999996</v>
      </c>
      <c r="J198" s="18">
        <v>22589.296399999999</v>
      </c>
      <c r="K198" s="18">
        <v>15537.3027</v>
      </c>
      <c r="L198" s="19">
        <f>SUM(F198:K198)</f>
        <v>2990070.3184999996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62753.599999999999</v>
      </c>
      <c r="G200" s="18">
        <v>11902.72</v>
      </c>
      <c r="H200" s="18">
        <v>7500</v>
      </c>
      <c r="I200" s="18">
        <v>2612.9699999999998</v>
      </c>
      <c r="J200" s="18">
        <v>0</v>
      </c>
      <c r="K200" s="18">
        <v>1210</v>
      </c>
      <c r="L200" s="19">
        <f>SUM(F200:K200)</f>
        <v>85979.29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852560.73640000005</v>
      </c>
      <c r="G202" s="18">
        <v>331074.54600000003</v>
      </c>
      <c r="H202" s="18">
        <v>162082.93599999999</v>
      </c>
      <c r="I202" s="18">
        <v>27725.288799999998</v>
      </c>
      <c r="J202" s="18">
        <v>2450.02</v>
      </c>
      <c r="K202" s="18">
        <v>1012</v>
      </c>
      <c r="L202" s="19">
        <f t="shared" ref="L202:L208" si="0">SUM(F202:K202)</f>
        <v>1376905.5272000001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230269.00109999999</v>
      </c>
      <c r="G203" s="18">
        <v>157550.02659999998</v>
      </c>
      <c r="H203" s="18">
        <v>3803.8692000000001</v>
      </c>
      <c r="I203" s="18">
        <v>43791.450499999999</v>
      </c>
      <c r="J203" s="18">
        <v>74777.983600000007</v>
      </c>
      <c r="K203" s="18">
        <v>808.35500000000002</v>
      </c>
      <c r="L203" s="19">
        <f t="shared" si="0"/>
        <v>511000.68599999999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260766.48370000001</v>
      </c>
      <c r="G204" s="18">
        <v>79652.677100000001</v>
      </c>
      <c r="H204" s="18">
        <v>67342.732799999998</v>
      </c>
      <c r="I204" s="18">
        <v>9960.8780000000006</v>
      </c>
      <c r="J204" s="18">
        <v>3294.2872000000002</v>
      </c>
      <c r="K204" s="18">
        <v>15950.8552</v>
      </c>
      <c r="L204" s="19">
        <f t="shared" si="0"/>
        <v>436967.91400000005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542626.70000000007</v>
      </c>
      <c r="G205" s="18">
        <v>255598.19</v>
      </c>
      <c r="H205" s="18">
        <v>4084.47</v>
      </c>
      <c r="I205" s="18">
        <v>12794.07</v>
      </c>
      <c r="J205" s="18">
        <v>0</v>
      </c>
      <c r="K205" s="18">
        <v>4131.1000000000004</v>
      </c>
      <c r="L205" s="19">
        <f t="shared" si="0"/>
        <v>819234.53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>
        <v>142313.84239999999</v>
      </c>
      <c r="G206" s="18">
        <v>76397.192200000005</v>
      </c>
      <c r="H206" s="18">
        <v>10485.158299999999</v>
      </c>
      <c r="I206" s="18">
        <v>52963.861799999999</v>
      </c>
      <c r="J206" s="18">
        <v>0</v>
      </c>
      <c r="K206" s="18">
        <v>18724.021000000001</v>
      </c>
      <c r="L206" s="19">
        <f t="shared" si="0"/>
        <v>300884.07570000004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465404.16939999996</v>
      </c>
      <c r="G207" s="18">
        <v>263152.60219999996</v>
      </c>
      <c r="H207" s="18">
        <v>287838.75079999998</v>
      </c>
      <c r="I207" s="18">
        <v>430675.63079999998</v>
      </c>
      <c r="J207" s="18">
        <v>57284.6</v>
      </c>
      <c r="K207" s="18">
        <v>0</v>
      </c>
      <c r="L207" s="19">
        <f t="shared" si="0"/>
        <v>1504355.7531999999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0</v>
      </c>
      <c r="G208" s="18">
        <v>0</v>
      </c>
      <c r="H208" s="18">
        <v>930394.70700000005</v>
      </c>
      <c r="I208" s="18">
        <v>102610.572</v>
      </c>
      <c r="J208" s="18">
        <v>0</v>
      </c>
      <c r="K208" s="18">
        <v>0</v>
      </c>
      <c r="L208" s="19">
        <f t="shared" si="0"/>
        <v>1033005.2790000001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>
        <v>158440.93669999999</v>
      </c>
      <c r="G209" s="18">
        <v>87277.15</v>
      </c>
      <c r="H209" s="18">
        <v>96733.072400000005</v>
      </c>
      <c r="I209" s="18">
        <v>51888.464899999999</v>
      </c>
      <c r="J209" s="18">
        <v>33105.008199999997</v>
      </c>
      <c r="K209" s="18">
        <v>1011.7</v>
      </c>
      <c r="L209" s="19">
        <f>SUM(F209:K209)</f>
        <v>428456.3322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8343602.2387000006</v>
      </c>
      <c r="G211" s="41">
        <f t="shared" si="1"/>
        <v>3771528.8938000002</v>
      </c>
      <c r="H211" s="41">
        <f t="shared" si="1"/>
        <v>2301557.7473999998</v>
      </c>
      <c r="I211" s="41">
        <f t="shared" si="1"/>
        <v>901949.56660000014</v>
      </c>
      <c r="J211" s="41">
        <f t="shared" si="1"/>
        <v>230785.84539999999</v>
      </c>
      <c r="K211" s="41">
        <f t="shared" si="1"/>
        <v>58377.193899999998</v>
      </c>
      <c r="L211" s="41">
        <f t="shared" si="1"/>
        <v>15607801.4858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>
        <v>2238485.13</v>
      </c>
      <c r="G233" s="18">
        <v>1031776.65</v>
      </c>
      <c r="H233" s="18">
        <v>4587.7864</v>
      </c>
      <c r="I233" s="18">
        <v>116183.152</v>
      </c>
      <c r="J233" s="18">
        <v>29974.720000000001</v>
      </c>
      <c r="K233" s="18">
        <v>0</v>
      </c>
      <c r="L233" s="19">
        <f>SUM(F233:K233)</f>
        <v>3421007.4383999999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644216.62100000004</v>
      </c>
      <c r="G234" s="18">
        <v>187010.22029999999</v>
      </c>
      <c r="H234" s="18">
        <v>325156.39909999998</v>
      </c>
      <c r="I234" s="18">
        <v>3173.8301999999999</v>
      </c>
      <c r="J234" s="18">
        <v>6383.0735999999997</v>
      </c>
      <c r="K234" s="18">
        <v>6980.5272999999997</v>
      </c>
      <c r="L234" s="19">
        <f>SUM(F234:K234)</f>
        <v>1172920.6714999999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>
        <v>0</v>
      </c>
      <c r="G235" s="18">
        <v>0</v>
      </c>
      <c r="H235" s="18">
        <v>64967.17</v>
      </c>
      <c r="I235" s="18">
        <v>0</v>
      </c>
      <c r="J235" s="18">
        <v>0</v>
      </c>
      <c r="K235" s="18">
        <v>0</v>
      </c>
      <c r="L235" s="19">
        <f>SUM(F235:K235)</f>
        <v>64967.17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>
        <v>270195.59999999998</v>
      </c>
      <c r="G236" s="18">
        <v>78337.08</v>
      </c>
      <c r="H236" s="18">
        <v>70691.509999999995</v>
      </c>
      <c r="I236" s="18">
        <v>49775.73</v>
      </c>
      <c r="J236" s="18">
        <v>-69.13</v>
      </c>
      <c r="K236" s="18">
        <v>4391.5200000000004</v>
      </c>
      <c r="L236" s="19">
        <f>SUM(F236:K236)</f>
        <v>473322.31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>
        <v>456312.51360000001</v>
      </c>
      <c r="G238" s="18">
        <v>194167.514</v>
      </c>
      <c r="H238" s="18">
        <v>76686.263999999996</v>
      </c>
      <c r="I238" s="18">
        <v>18729.0412</v>
      </c>
      <c r="J238" s="18">
        <v>3022.23</v>
      </c>
      <c r="K238" s="18">
        <v>1048</v>
      </c>
      <c r="L238" s="19">
        <f t="shared" ref="L238:L244" si="4">SUM(F238:K238)</f>
        <v>749965.56279999996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>
        <v>128780.7089</v>
      </c>
      <c r="G239" s="18">
        <v>78994.983399999997</v>
      </c>
      <c r="H239" s="18">
        <v>1716.0508</v>
      </c>
      <c r="I239" s="18">
        <v>34956.779499999997</v>
      </c>
      <c r="J239" s="18">
        <v>133571.7464</v>
      </c>
      <c r="K239" s="18">
        <v>398.14499999999998</v>
      </c>
      <c r="L239" s="19">
        <f t="shared" si="4"/>
        <v>378418.41399999999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>
        <v>120667.8263</v>
      </c>
      <c r="G240" s="18">
        <v>36664.992899999997</v>
      </c>
      <c r="H240" s="18">
        <v>31669.117200000001</v>
      </c>
      <c r="I240" s="18">
        <v>4687.4719999999998</v>
      </c>
      <c r="J240" s="18">
        <v>1550.2528</v>
      </c>
      <c r="K240" s="18">
        <v>7506.2848000000004</v>
      </c>
      <c r="L240" s="19">
        <f t="shared" si="4"/>
        <v>202745.946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>
        <v>238293.92</v>
      </c>
      <c r="G241" s="18">
        <v>107585.98</v>
      </c>
      <c r="H241" s="18">
        <v>7202.55</v>
      </c>
      <c r="I241" s="18">
        <v>4969.5200000000004</v>
      </c>
      <c r="J241" s="18">
        <v>0</v>
      </c>
      <c r="K241" s="18">
        <v>12085</v>
      </c>
      <c r="L241" s="19">
        <f t="shared" si="4"/>
        <v>370136.97000000003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>
        <v>70094.877600000007</v>
      </c>
      <c r="G242" s="18">
        <v>37628.467799999999</v>
      </c>
      <c r="H242" s="18">
        <v>5164.3316999999997</v>
      </c>
      <c r="I242" s="18">
        <v>26086.678199999998</v>
      </c>
      <c r="J242" s="18">
        <v>0</v>
      </c>
      <c r="K242" s="18">
        <v>9222.2790000000005</v>
      </c>
      <c r="L242" s="19">
        <f t="shared" si="4"/>
        <v>148196.63430000001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>
        <v>189404.62060000002</v>
      </c>
      <c r="G243" s="18">
        <v>65231.837800000008</v>
      </c>
      <c r="H243" s="18">
        <v>159673.39919999999</v>
      </c>
      <c r="I243" s="18">
        <v>243959.7292</v>
      </c>
      <c r="J243" s="18">
        <v>38700</v>
      </c>
      <c r="K243" s="18">
        <v>0</v>
      </c>
      <c r="L243" s="19">
        <f t="shared" si="4"/>
        <v>696969.58679999993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>
        <v>0</v>
      </c>
      <c r="G244" s="18">
        <v>0</v>
      </c>
      <c r="H244" s="18">
        <v>641565.46299999999</v>
      </c>
      <c r="I244" s="18">
        <v>48287.328000000001</v>
      </c>
      <c r="J244" s="18">
        <v>0</v>
      </c>
      <c r="K244" s="18">
        <v>0</v>
      </c>
      <c r="L244" s="19">
        <f t="shared" si="4"/>
        <v>689852.79099999997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>
        <v>78038.073300000004</v>
      </c>
      <c r="G245" s="18">
        <v>42987.01</v>
      </c>
      <c r="H245" s="18">
        <v>47644.647599999997</v>
      </c>
      <c r="I245" s="18">
        <v>25557.005099999998</v>
      </c>
      <c r="J245" s="18">
        <v>16305.451800000001</v>
      </c>
      <c r="K245" s="18">
        <v>498.3</v>
      </c>
      <c r="L245" s="19">
        <f>SUM(F245:K245)</f>
        <v>211030.4878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4434489.8913000003</v>
      </c>
      <c r="G247" s="41">
        <f t="shared" si="5"/>
        <v>1860384.7362000002</v>
      </c>
      <c r="H247" s="41">
        <f t="shared" si="5"/>
        <v>1436724.689</v>
      </c>
      <c r="I247" s="41">
        <f t="shared" si="5"/>
        <v>576366.26539999992</v>
      </c>
      <c r="J247" s="41">
        <f t="shared" si="5"/>
        <v>229438.34460000001</v>
      </c>
      <c r="K247" s="41">
        <f t="shared" si="5"/>
        <v>42130.056100000002</v>
      </c>
      <c r="L247" s="41">
        <f t="shared" si="5"/>
        <v>8579533.9825999979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>
        <v>1348057.94</v>
      </c>
      <c r="I255" s="18"/>
      <c r="J255" s="18"/>
      <c r="K255" s="18"/>
      <c r="L255" s="19">
        <f t="shared" si="6"/>
        <v>1348057.94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1348057.94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1348057.94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12778092.130000001</v>
      </c>
      <c r="G257" s="41">
        <f t="shared" si="8"/>
        <v>5631913.6300000008</v>
      </c>
      <c r="H257" s="41">
        <f t="shared" si="8"/>
        <v>5086340.3763999995</v>
      </c>
      <c r="I257" s="41">
        <f t="shared" si="8"/>
        <v>1478315.8319999999</v>
      </c>
      <c r="J257" s="41">
        <f t="shared" si="8"/>
        <v>460224.19</v>
      </c>
      <c r="K257" s="41">
        <f t="shared" si="8"/>
        <v>100507.25</v>
      </c>
      <c r="L257" s="41">
        <f t="shared" si="8"/>
        <v>25535393.408399999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/>
      <c r="L260" s="19">
        <f>SUM(F260:K260)</f>
        <v>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/>
      <c r="L261" s="19">
        <f>SUM(F261:K261)</f>
        <v>0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0</v>
      </c>
      <c r="L270" s="41">
        <f t="shared" si="9"/>
        <v>0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12778092.130000001</v>
      </c>
      <c r="G271" s="42">
        <f t="shared" si="11"/>
        <v>5631913.6300000008</v>
      </c>
      <c r="H271" s="42">
        <f t="shared" si="11"/>
        <v>5086340.3763999995</v>
      </c>
      <c r="I271" s="42">
        <f t="shared" si="11"/>
        <v>1478315.8319999999</v>
      </c>
      <c r="J271" s="42">
        <f t="shared" si="11"/>
        <v>460224.19</v>
      </c>
      <c r="K271" s="42">
        <f t="shared" si="11"/>
        <v>100507.25</v>
      </c>
      <c r="L271" s="42">
        <f t="shared" si="11"/>
        <v>25535393.408399999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131948.41</v>
      </c>
      <c r="G276" s="18">
        <v>12009.254000000001</v>
      </c>
      <c r="H276" s="18">
        <v>8497.5112000000008</v>
      </c>
      <c r="I276" s="18">
        <v>4274.2147999999997</v>
      </c>
      <c r="J276" s="18">
        <v>3383.6855999999998</v>
      </c>
      <c r="K276" s="18">
        <v>0</v>
      </c>
      <c r="L276" s="19">
        <f>SUM(F276:K276)</f>
        <v>160113.07559999998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165133.905</v>
      </c>
      <c r="G277" s="18">
        <v>44716.526400000002</v>
      </c>
      <c r="H277" s="18">
        <v>23292.033299999999</v>
      </c>
      <c r="I277" s="18">
        <v>1178.1405</v>
      </c>
      <c r="J277" s="18">
        <v>2981.3780000000002</v>
      </c>
      <c r="K277" s="18">
        <v>0</v>
      </c>
      <c r="L277" s="19">
        <f>SUM(F277:K277)</f>
        <v>237301.98320000002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>
        <v>0</v>
      </c>
      <c r="G281" s="18">
        <v>0</v>
      </c>
      <c r="H281" s="18">
        <v>2516</v>
      </c>
      <c r="I281" s="18">
        <v>65.518000000000001</v>
      </c>
      <c r="J281" s="18">
        <v>0</v>
      </c>
      <c r="K281" s="18">
        <v>0</v>
      </c>
      <c r="L281" s="19">
        <f t="shared" ref="L281:L287" si="12">SUM(F281:K281)</f>
        <v>2581.518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>
        <v>6094.5209999999997</v>
      </c>
      <c r="G282" s="18">
        <v>1307.9137000000001</v>
      </c>
      <c r="H282" s="18">
        <v>18308.9974</v>
      </c>
      <c r="I282" s="18">
        <v>0</v>
      </c>
      <c r="J282" s="18">
        <v>0</v>
      </c>
      <c r="K282" s="18">
        <v>123.95</v>
      </c>
      <c r="L282" s="19">
        <f t="shared" si="12"/>
        <v>25835.382099999999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-402</v>
      </c>
      <c r="L288" s="19">
        <f>SUM(F288:K288)</f>
        <v>-402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303176.83600000001</v>
      </c>
      <c r="G290" s="42">
        <f t="shared" si="13"/>
        <v>58033.694100000001</v>
      </c>
      <c r="H290" s="42">
        <f t="shared" si="13"/>
        <v>52614.541900000004</v>
      </c>
      <c r="I290" s="42">
        <f t="shared" si="13"/>
        <v>5517.8732999999993</v>
      </c>
      <c r="J290" s="42">
        <f t="shared" si="13"/>
        <v>6365.0635999999995</v>
      </c>
      <c r="K290" s="42">
        <f t="shared" si="13"/>
        <v>-278.05</v>
      </c>
      <c r="L290" s="41">
        <f t="shared" si="13"/>
        <v>425429.95889999997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>
        <v>5788.72</v>
      </c>
      <c r="G314" s="18">
        <v>1307.376</v>
      </c>
      <c r="H314" s="18">
        <v>3998.8287999999998</v>
      </c>
      <c r="I314" s="18">
        <v>74.275199999999998</v>
      </c>
      <c r="J314" s="18">
        <v>429.73439999999999</v>
      </c>
      <c r="K314" s="18">
        <v>1000</v>
      </c>
      <c r="L314" s="19">
        <f>SUM(F314:K314)</f>
        <v>12598.9344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>
        <v>74190.595000000001</v>
      </c>
      <c r="G315" s="18">
        <v>20090.033599999999</v>
      </c>
      <c r="H315" s="18">
        <v>10464.536700000001</v>
      </c>
      <c r="I315" s="18">
        <v>529.30949999999996</v>
      </c>
      <c r="J315" s="18">
        <v>184.822</v>
      </c>
      <c r="K315" s="18">
        <v>0</v>
      </c>
      <c r="L315" s="19">
        <f>SUM(F315:K315)</f>
        <v>105459.2968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>
        <v>0</v>
      </c>
      <c r="G319" s="18">
        <v>0</v>
      </c>
      <c r="H319" s="18">
        <v>1184</v>
      </c>
      <c r="I319" s="18">
        <v>30.832000000000001</v>
      </c>
      <c r="J319" s="18">
        <v>0</v>
      </c>
      <c r="K319" s="18">
        <v>0</v>
      </c>
      <c r="L319" s="19">
        <f t="shared" ref="L319:L325" si="16">SUM(F319:K319)</f>
        <v>1214.8320000000001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>
        <v>3001.779</v>
      </c>
      <c r="G320" s="18">
        <v>644.19629999999995</v>
      </c>
      <c r="H320" s="18">
        <v>7146.2226000000001</v>
      </c>
      <c r="I320" s="18">
        <v>0</v>
      </c>
      <c r="J320" s="18">
        <v>0</v>
      </c>
      <c r="K320" s="18">
        <v>61.05</v>
      </c>
      <c r="L320" s="19">
        <f t="shared" si="16"/>
        <v>10853.247899999998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-1219.55</v>
      </c>
      <c r="L326" s="19">
        <f>SUM(F326:K326)</f>
        <v>-1219.55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82981.093999999997</v>
      </c>
      <c r="G328" s="42">
        <f t="shared" si="17"/>
        <v>22041.605899999999</v>
      </c>
      <c r="H328" s="42">
        <f t="shared" si="17"/>
        <v>22793.588100000001</v>
      </c>
      <c r="I328" s="42">
        <f t="shared" si="17"/>
        <v>634.41669999999999</v>
      </c>
      <c r="J328" s="42">
        <f t="shared" si="17"/>
        <v>614.55639999999994</v>
      </c>
      <c r="K328" s="42">
        <f t="shared" si="17"/>
        <v>-158.5</v>
      </c>
      <c r="L328" s="41">
        <f t="shared" si="17"/>
        <v>128906.76109999999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386157.93</v>
      </c>
      <c r="G338" s="41">
        <f t="shared" si="20"/>
        <v>80075.3</v>
      </c>
      <c r="H338" s="41">
        <f t="shared" si="20"/>
        <v>75408.13</v>
      </c>
      <c r="I338" s="41">
        <f t="shared" si="20"/>
        <v>6152.2899999999991</v>
      </c>
      <c r="J338" s="41">
        <f t="shared" si="20"/>
        <v>6979.619999999999</v>
      </c>
      <c r="K338" s="41">
        <f t="shared" si="20"/>
        <v>-436.55</v>
      </c>
      <c r="L338" s="41">
        <f t="shared" si="20"/>
        <v>554336.72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386157.93</v>
      </c>
      <c r="G352" s="41">
        <f>G338</f>
        <v>80075.3</v>
      </c>
      <c r="H352" s="41">
        <f>H338</f>
        <v>75408.13</v>
      </c>
      <c r="I352" s="41">
        <f>I338</f>
        <v>6152.2899999999991</v>
      </c>
      <c r="J352" s="41">
        <f>J338</f>
        <v>6979.619999999999</v>
      </c>
      <c r="K352" s="47">
        <f>K338+K351</f>
        <v>-436.55</v>
      </c>
      <c r="L352" s="41">
        <f>L338+L351</f>
        <v>554336.72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203271.45279999997</v>
      </c>
      <c r="G358" s="18">
        <v>92094.356800000009</v>
      </c>
      <c r="H358" s="18">
        <v>10634.6068</v>
      </c>
      <c r="I358" s="18">
        <v>289744.36120000004</v>
      </c>
      <c r="J358" s="18">
        <v>14338.956399999999</v>
      </c>
      <c r="K358" s="18">
        <v>529.48199999999997</v>
      </c>
      <c r="L358" s="13">
        <f>SUM(F358:K358)</f>
        <v>610613.21600000001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>
        <v>76943.737200000003</v>
      </c>
      <c r="G360" s="18">
        <v>10189.923200000001</v>
      </c>
      <c r="H360" s="18">
        <v>4978.6532000000007</v>
      </c>
      <c r="I360" s="18">
        <v>128305.51879999999</v>
      </c>
      <c r="J360" s="18">
        <v>2713.2936</v>
      </c>
      <c r="K360" s="18">
        <v>249.16800000000001</v>
      </c>
      <c r="L360" s="19">
        <f>SUM(F360:K360)</f>
        <v>223380.29400000002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280215.18999999994</v>
      </c>
      <c r="G362" s="47">
        <f t="shared" si="22"/>
        <v>102284.28000000001</v>
      </c>
      <c r="H362" s="47">
        <f t="shared" si="22"/>
        <v>15613.26</v>
      </c>
      <c r="I362" s="47">
        <f t="shared" si="22"/>
        <v>418049.88</v>
      </c>
      <c r="J362" s="47">
        <f t="shared" si="22"/>
        <v>17052.25</v>
      </c>
      <c r="K362" s="47">
        <f t="shared" si="22"/>
        <v>778.65</v>
      </c>
      <c r="L362" s="47">
        <f t="shared" si="22"/>
        <v>833993.51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231876.95</v>
      </c>
      <c r="G367" s="18"/>
      <c r="H367" s="18">
        <v>109118.56</v>
      </c>
      <c r="I367" s="56">
        <f>SUM(F367:H367)</f>
        <v>340995.51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52396.97</v>
      </c>
      <c r="G368" s="63"/>
      <c r="H368" s="63">
        <v>24657.4</v>
      </c>
      <c r="I368" s="56">
        <f>SUM(F368:H368)</f>
        <v>77054.37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284273.92000000004</v>
      </c>
      <c r="G369" s="47">
        <f>SUM(G367:G368)</f>
        <v>0</v>
      </c>
      <c r="H369" s="47">
        <f>SUM(H367:H368)</f>
        <v>133775.96</v>
      </c>
      <c r="I369" s="47">
        <f>SUM(I367:I368)</f>
        <v>418049.88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>
        <v>741753.38</v>
      </c>
      <c r="K378" s="18"/>
      <c r="L378" s="13">
        <f t="shared" si="23"/>
        <v>741753.38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741753.38</v>
      </c>
      <c r="K382" s="47">
        <f t="shared" si="24"/>
        <v>0</v>
      </c>
      <c r="L382" s="47">
        <f t="shared" si="24"/>
        <v>741753.38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>
        <v>1.51</v>
      </c>
      <c r="I387" s="18"/>
      <c r="J387" s="24" t="s">
        <v>289</v>
      </c>
      <c r="K387" s="24" t="s">
        <v>289</v>
      </c>
      <c r="L387" s="56">
        <f t="shared" ref="L387:L392" si="25">SUM(F387:K387)</f>
        <v>1.51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>
        <v>3.65</v>
      </c>
      <c r="I391" s="18"/>
      <c r="J391" s="24" t="s">
        <v>289</v>
      </c>
      <c r="K391" s="24" t="s">
        <v>289</v>
      </c>
      <c r="L391" s="56">
        <f t="shared" si="25"/>
        <v>3.65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5.16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5.16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>
        <v>21.21</v>
      </c>
      <c r="I396" s="18"/>
      <c r="J396" s="24" t="s">
        <v>289</v>
      </c>
      <c r="K396" s="24" t="s">
        <v>289</v>
      </c>
      <c r="L396" s="56">
        <f t="shared" si="26"/>
        <v>21.21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>
        <v>2.6</v>
      </c>
      <c r="I400" s="18">
        <v>3940.2</v>
      </c>
      <c r="J400" s="24" t="s">
        <v>289</v>
      </c>
      <c r="K400" s="24" t="s">
        <v>289</v>
      </c>
      <c r="L400" s="56">
        <f t="shared" si="26"/>
        <v>3942.7999999999997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23.810000000000002</v>
      </c>
      <c r="I401" s="47">
        <f>SUM(I395:I400)</f>
        <v>3940.2</v>
      </c>
      <c r="J401" s="45" t="s">
        <v>289</v>
      </c>
      <c r="K401" s="45" t="s">
        <v>289</v>
      </c>
      <c r="L401" s="47">
        <f>SUM(L395:L400)</f>
        <v>3964.0099999999998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28.970000000000002</v>
      </c>
      <c r="I408" s="47">
        <f>I393+I401+I407</f>
        <v>3940.2</v>
      </c>
      <c r="J408" s="24" t="s">
        <v>289</v>
      </c>
      <c r="K408" s="24" t="s">
        <v>289</v>
      </c>
      <c r="L408" s="47">
        <f>L393+L401+L407</f>
        <v>3969.1699999999996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/>
      <c r="K422" s="18"/>
      <c r="L422" s="56">
        <f t="shared" si="29"/>
        <v>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>
        <v>100</v>
      </c>
      <c r="L426" s="56">
        <f t="shared" si="29"/>
        <v>100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0</v>
      </c>
      <c r="K427" s="47">
        <f t="shared" si="30"/>
        <v>100</v>
      </c>
      <c r="L427" s="47">
        <f t="shared" si="30"/>
        <v>100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0</v>
      </c>
      <c r="K434" s="47">
        <f t="shared" si="32"/>
        <v>100</v>
      </c>
      <c r="L434" s="47">
        <f t="shared" si="32"/>
        <v>100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>
        <v>50858.82</v>
      </c>
      <c r="G439" s="18">
        <v>241215.84</v>
      </c>
      <c r="H439" s="18"/>
      <c r="I439" s="56">
        <f t="shared" ref="I439:I445" si="33">SUM(F439:H439)</f>
        <v>292074.65999999997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50858.82</v>
      </c>
      <c r="G446" s="13">
        <f>SUM(G439:G445)</f>
        <v>241215.84</v>
      </c>
      <c r="H446" s="13">
        <f>SUM(H439:H445)</f>
        <v>0</v>
      </c>
      <c r="I446" s="13">
        <f>SUM(I439:I445)</f>
        <v>292074.65999999997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50858.82</v>
      </c>
      <c r="G459" s="18">
        <v>241215.84</v>
      </c>
      <c r="H459" s="18"/>
      <c r="I459" s="56">
        <f t="shared" si="34"/>
        <v>292074.65999999997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50858.82</v>
      </c>
      <c r="G460" s="83">
        <f>SUM(G454:G459)</f>
        <v>241215.84</v>
      </c>
      <c r="H460" s="83">
        <f>SUM(H454:H459)</f>
        <v>0</v>
      </c>
      <c r="I460" s="83">
        <f>SUM(I454:I459)</f>
        <v>292074.65999999997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50858.82</v>
      </c>
      <c r="G461" s="42">
        <f>G452+G460</f>
        <v>241215.84</v>
      </c>
      <c r="H461" s="42">
        <f>H452+H460</f>
        <v>0</v>
      </c>
      <c r="I461" s="42">
        <f>I452+I460</f>
        <v>292074.65999999997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1144247.94</v>
      </c>
      <c r="G465" s="18">
        <v>216844.19</v>
      </c>
      <c r="H465" s="18">
        <v>0</v>
      </c>
      <c r="I465" s="18">
        <v>0</v>
      </c>
      <c r="J465" s="18">
        <v>288205.49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25928901.25</v>
      </c>
      <c r="G468" s="18">
        <v>850438.1</v>
      </c>
      <c r="H468" s="18">
        <v>554336.72</v>
      </c>
      <c r="I468" s="18">
        <v>1100000</v>
      </c>
      <c r="J468" s="18">
        <v>3969.17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25928901.25</v>
      </c>
      <c r="G470" s="53">
        <f>SUM(G468:G469)</f>
        <v>850438.1</v>
      </c>
      <c r="H470" s="53">
        <f>SUM(H468:H469)</f>
        <v>554336.72</v>
      </c>
      <c r="I470" s="53">
        <f>SUM(I468:I469)</f>
        <v>1100000</v>
      </c>
      <c r="J470" s="53">
        <f>SUM(J468:J469)</f>
        <v>3969.17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25535393.41</v>
      </c>
      <c r="G472" s="18">
        <v>833993.51</v>
      </c>
      <c r="H472" s="18">
        <v>554336.72</v>
      </c>
      <c r="I472" s="18">
        <v>741753.38</v>
      </c>
      <c r="J472" s="18">
        <v>100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25535393.41</v>
      </c>
      <c r="G474" s="53">
        <f>SUM(G472:G473)</f>
        <v>833993.51</v>
      </c>
      <c r="H474" s="53">
        <f>SUM(H472:H473)</f>
        <v>554336.72</v>
      </c>
      <c r="I474" s="53">
        <f>SUM(I472:I473)</f>
        <v>741753.38</v>
      </c>
      <c r="J474" s="53">
        <f>SUM(J472:J473)</f>
        <v>100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1537755.7800000012</v>
      </c>
      <c r="G476" s="53">
        <f>(G465+G470)- G474</f>
        <v>233288.78000000003</v>
      </c>
      <c r="H476" s="53">
        <f>(H465+H470)- H474</f>
        <v>0</v>
      </c>
      <c r="I476" s="53">
        <f>(I465+I470)- I474</f>
        <v>358246.62</v>
      </c>
      <c r="J476" s="53">
        <f>(J465+J470)- J474</f>
        <v>292074.65999999997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5</v>
      </c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911</v>
      </c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912</v>
      </c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1100000</v>
      </c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2.67</v>
      </c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0</v>
      </c>
      <c r="G495" s="18"/>
      <c r="H495" s="18"/>
      <c r="I495" s="18"/>
      <c r="J495" s="18"/>
      <c r="K495" s="53">
        <f>SUM(F495:J495)</f>
        <v>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1100000</v>
      </c>
      <c r="G496" s="18"/>
      <c r="H496" s="18"/>
      <c r="I496" s="18"/>
      <c r="J496" s="18"/>
      <c r="K496" s="53">
        <f t="shared" ref="K496:K503" si="35">SUM(F496:J496)</f>
        <v>1100000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40000</v>
      </c>
      <c r="G497" s="18"/>
      <c r="H497" s="18"/>
      <c r="I497" s="18"/>
      <c r="J497" s="18"/>
      <c r="K497" s="53">
        <f t="shared" si="35"/>
        <v>40000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v>1060000</v>
      </c>
      <c r="G498" s="204"/>
      <c r="H498" s="204"/>
      <c r="I498" s="204"/>
      <c r="J498" s="204"/>
      <c r="K498" s="205">
        <f t="shared" si="35"/>
        <v>1060000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v>69609.8</v>
      </c>
      <c r="G499" s="18"/>
      <c r="H499" s="18"/>
      <c r="I499" s="18"/>
      <c r="J499" s="18"/>
      <c r="K499" s="53">
        <f t="shared" si="35"/>
        <v>69609.8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1129609.8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1129609.8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207880.47</v>
      </c>
      <c r="G501" s="204"/>
      <c r="H501" s="204"/>
      <c r="I501" s="204"/>
      <c r="J501" s="204"/>
      <c r="K501" s="205">
        <f t="shared" si="35"/>
        <v>207880.47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9119.5300000000007</v>
      </c>
      <c r="G502" s="18"/>
      <c r="H502" s="18"/>
      <c r="I502" s="18"/>
      <c r="J502" s="18"/>
      <c r="K502" s="53">
        <f t="shared" si="35"/>
        <v>9119.5300000000007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217000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217000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>
        <v>372885.75</v>
      </c>
      <c r="G507" s="144"/>
      <c r="H507" s="144"/>
      <c r="I507" s="144">
        <v>406065.91999999998</v>
      </c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1842134.7491000001</v>
      </c>
      <c r="G521" s="18">
        <v>530617.40960000001</v>
      </c>
      <c r="H521" s="18">
        <v>728263.73</v>
      </c>
      <c r="I521" s="18">
        <v>8022.5602999999992</v>
      </c>
      <c r="J521" s="18">
        <v>25570.674400000004</v>
      </c>
      <c r="K521" s="18">
        <v>15537.3027</v>
      </c>
      <c r="L521" s="88">
        <f>SUM(F521:K521)</f>
        <v>3150146.4260999998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695902.70090000005</v>
      </c>
      <c r="G523" s="18">
        <v>203713.24040000001</v>
      </c>
      <c r="H523" s="18">
        <v>327190.95</v>
      </c>
      <c r="I523" s="18">
        <v>3328.9696999999996</v>
      </c>
      <c r="J523" s="18">
        <v>6567.8955999999998</v>
      </c>
      <c r="K523" s="18">
        <v>6980.5272999999997</v>
      </c>
      <c r="L523" s="88">
        <f>SUM(F523:K523)</f>
        <v>1243684.2838999999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2538037.4500000002</v>
      </c>
      <c r="G524" s="108">
        <f t="shared" ref="G524:L524" si="36">SUM(G521:G523)</f>
        <v>734330.65</v>
      </c>
      <c r="H524" s="108">
        <f t="shared" si="36"/>
        <v>1055454.68</v>
      </c>
      <c r="I524" s="108">
        <f t="shared" si="36"/>
        <v>11351.529999999999</v>
      </c>
      <c r="J524" s="108">
        <f t="shared" si="36"/>
        <v>32138.570000000003</v>
      </c>
      <c r="K524" s="108">
        <f t="shared" si="36"/>
        <v>22517.83</v>
      </c>
      <c r="L524" s="89">
        <f t="shared" si="36"/>
        <v>4393830.71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463723.54370000004</v>
      </c>
      <c r="G526" s="18">
        <v>108961.6955</v>
      </c>
      <c r="H526" s="18">
        <v>163834.6005</v>
      </c>
      <c r="I526" s="18">
        <v>9003.7829000000002</v>
      </c>
      <c r="J526" s="18">
        <v>1938.32</v>
      </c>
      <c r="K526" s="18">
        <v>103.5</v>
      </c>
      <c r="L526" s="88">
        <f>SUM(F526:K526)</f>
        <v>747565.44260000007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>
        <v>132474.11629999999</v>
      </c>
      <c r="G528" s="18">
        <v>24368.514500000001</v>
      </c>
      <c r="H528" s="18">
        <v>73606.849499999997</v>
      </c>
      <c r="I528" s="18">
        <v>1186.4270999999999</v>
      </c>
      <c r="J528" s="18">
        <v>2877.52</v>
      </c>
      <c r="K528" s="18">
        <v>46.5</v>
      </c>
      <c r="L528" s="88">
        <f>SUM(F528:K528)</f>
        <v>234559.92739999999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596197.66</v>
      </c>
      <c r="G529" s="89">
        <f t="shared" ref="G529:L529" si="37">SUM(G526:G528)</f>
        <v>133330.21</v>
      </c>
      <c r="H529" s="89">
        <f t="shared" si="37"/>
        <v>237441.45</v>
      </c>
      <c r="I529" s="89">
        <f t="shared" si="37"/>
        <v>10190.209999999999</v>
      </c>
      <c r="J529" s="89">
        <f t="shared" si="37"/>
        <v>4815.84</v>
      </c>
      <c r="K529" s="89">
        <f t="shared" si="37"/>
        <v>150</v>
      </c>
      <c r="L529" s="89">
        <f t="shared" si="37"/>
        <v>982125.37000000011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95989.550099999993</v>
      </c>
      <c r="G531" s="18">
        <v>38409.643499999998</v>
      </c>
      <c r="H531" s="18">
        <v>1012.5612</v>
      </c>
      <c r="I531" s="18">
        <v>0</v>
      </c>
      <c r="J531" s="18">
        <v>0</v>
      </c>
      <c r="K531" s="18">
        <v>0</v>
      </c>
      <c r="L531" s="88">
        <f>SUM(F531:K531)</f>
        <v>135411.7548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>
        <v>43125.7399</v>
      </c>
      <c r="G533" s="18">
        <v>17256.5065</v>
      </c>
      <c r="H533" s="18">
        <v>454.91879999999998</v>
      </c>
      <c r="I533" s="18">
        <v>0</v>
      </c>
      <c r="J533" s="18">
        <v>0</v>
      </c>
      <c r="K533" s="18">
        <v>0</v>
      </c>
      <c r="L533" s="88">
        <f>SUM(F533:K533)</f>
        <v>60837.165200000003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139115.28999999998</v>
      </c>
      <c r="G534" s="89">
        <f t="shared" ref="G534:L534" si="38">SUM(G531:G533)</f>
        <v>55666.149999999994</v>
      </c>
      <c r="H534" s="89">
        <f t="shared" si="38"/>
        <v>1467.48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196248.91999999998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>
        <v>18440.28</v>
      </c>
      <c r="I536" s="18"/>
      <c r="J536" s="18"/>
      <c r="K536" s="18"/>
      <c r="L536" s="88">
        <f>SUM(F536:K536)</f>
        <v>18440.28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>
        <v>8284.76</v>
      </c>
      <c r="I538" s="18"/>
      <c r="J538" s="18"/>
      <c r="K538" s="18"/>
      <c r="L538" s="88">
        <f>SUM(F538:K538)</f>
        <v>8284.76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26725.040000000001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26725.040000000001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>
        <v>0</v>
      </c>
      <c r="G541" s="18">
        <v>0</v>
      </c>
      <c r="H541" s="18">
        <v>344962.39500000002</v>
      </c>
      <c r="I541" s="18">
        <v>0</v>
      </c>
      <c r="J541" s="18">
        <v>0</v>
      </c>
      <c r="K541" s="18">
        <v>0</v>
      </c>
      <c r="L541" s="88">
        <f>SUM(F541:K541)</f>
        <v>344962.39500000002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>
        <v>0</v>
      </c>
      <c r="G543" s="18">
        <v>0</v>
      </c>
      <c r="H543" s="18">
        <v>154983.10500000001</v>
      </c>
      <c r="I543" s="18">
        <v>0</v>
      </c>
      <c r="J543" s="18">
        <v>0</v>
      </c>
      <c r="K543" s="18">
        <v>0</v>
      </c>
      <c r="L543" s="88">
        <f>SUM(F543:K543)</f>
        <v>154983.10500000001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499945.5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499945.5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3273350.4000000004</v>
      </c>
      <c r="G545" s="89">
        <f t="shared" ref="G545:L545" si="41">G524+G529+G534+G539+G544</f>
        <v>923327.01</v>
      </c>
      <c r="H545" s="89">
        <f t="shared" si="41"/>
        <v>1821034.15</v>
      </c>
      <c r="I545" s="89">
        <f t="shared" si="41"/>
        <v>21541.739999999998</v>
      </c>
      <c r="J545" s="89">
        <f t="shared" si="41"/>
        <v>36954.410000000003</v>
      </c>
      <c r="K545" s="89">
        <f t="shared" si="41"/>
        <v>22667.83</v>
      </c>
      <c r="L545" s="89">
        <f t="shared" si="41"/>
        <v>6098875.54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3150146.4260999998</v>
      </c>
      <c r="G549" s="87">
        <f>L526</f>
        <v>747565.44260000007</v>
      </c>
      <c r="H549" s="87">
        <f>L531</f>
        <v>135411.7548</v>
      </c>
      <c r="I549" s="87">
        <f>L536</f>
        <v>18440.28</v>
      </c>
      <c r="J549" s="87">
        <f>L541</f>
        <v>344962.39500000002</v>
      </c>
      <c r="K549" s="87">
        <f>SUM(F549:J549)</f>
        <v>4396526.2984999996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1243684.2838999999</v>
      </c>
      <c r="G551" s="87">
        <f>L528</f>
        <v>234559.92739999999</v>
      </c>
      <c r="H551" s="87">
        <f>L533</f>
        <v>60837.165200000003</v>
      </c>
      <c r="I551" s="87">
        <f>L538</f>
        <v>8284.76</v>
      </c>
      <c r="J551" s="87">
        <f>L543</f>
        <v>154983.10500000001</v>
      </c>
      <c r="K551" s="87">
        <f>SUM(F551:J551)</f>
        <v>1702349.2414999998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4393830.71</v>
      </c>
      <c r="G552" s="89">
        <f t="shared" si="42"/>
        <v>982125.37000000011</v>
      </c>
      <c r="H552" s="89">
        <f t="shared" si="42"/>
        <v>196248.91999999998</v>
      </c>
      <c r="I552" s="89">
        <f t="shared" si="42"/>
        <v>26725.040000000001</v>
      </c>
      <c r="J552" s="89">
        <f t="shared" si="42"/>
        <v>499945.5</v>
      </c>
      <c r="K552" s="89">
        <f t="shared" si="42"/>
        <v>6098875.5399999991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>
        <v>49364.74</v>
      </c>
      <c r="G562" s="18">
        <v>7429.58</v>
      </c>
      <c r="H562" s="18">
        <v>318.55</v>
      </c>
      <c r="I562" s="18">
        <v>820.76</v>
      </c>
      <c r="J562" s="18"/>
      <c r="K562" s="18"/>
      <c r="L562" s="88">
        <f>SUM(F562:K562)</f>
        <v>57933.630000000005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>
        <v>23230.47</v>
      </c>
      <c r="G564" s="18">
        <v>3496.27</v>
      </c>
      <c r="H564" s="18">
        <v>149.91</v>
      </c>
      <c r="I564" s="18">
        <v>386.24</v>
      </c>
      <c r="J564" s="18"/>
      <c r="K564" s="18"/>
      <c r="L564" s="88">
        <f>SUM(F564:K564)</f>
        <v>27262.890000000003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72595.209999999992</v>
      </c>
      <c r="G565" s="89">
        <f t="shared" si="44"/>
        <v>10925.85</v>
      </c>
      <c r="H565" s="89">
        <f t="shared" si="44"/>
        <v>468.46000000000004</v>
      </c>
      <c r="I565" s="89">
        <f t="shared" si="44"/>
        <v>1207</v>
      </c>
      <c r="J565" s="89">
        <f t="shared" si="44"/>
        <v>0</v>
      </c>
      <c r="K565" s="89">
        <f t="shared" si="44"/>
        <v>0</v>
      </c>
      <c r="L565" s="89">
        <f t="shared" si="44"/>
        <v>85196.52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72595.209999999992</v>
      </c>
      <c r="G571" s="89">
        <f t="shared" ref="G571:L571" si="46">G560+G565+G570</f>
        <v>10925.85</v>
      </c>
      <c r="H571" s="89">
        <f t="shared" si="46"/>
        <v>468.46000000000004</v>
      </c>
      <c r="I571" s="89">
        <f t="shared" si="46"/>
        <v>1207</v>
      </c>
      <c r="J571" s="89">
        <f t="shared" si="46"/>
        <v>0</v>
      </c>
      <c r="K571" s="89">
        <f t="shared" si="46"/>
        <v>0</v>
      </c>
      <c r="L571" s="89">
        <f t="shared" si="46"/>
        <v>85196.52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335331.26</v>
      </c>
      <c r="G582" s="18"/>
      <c r="H582" s="18">
        <v>393649.74</v>
      </c>
      <c r="I582" s="87">
        <f t="shared" si="47"/>
        <v>728981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>
        <v>50484.06</v>
      </c>
      <c r="G583" s="18"/>
      <c r="H583" s="18">
        <v>59263.9</v>
      </c>
      <c r="I583" s="87">
        <f t="shared" si="47"/>
        <v>109747.95999999999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>
        <v>64967.17</v>
      </c>
      <c r="I584" s="87">
        <f t="shared" si="47"/>
        <v>64967.17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671798.89</v>
      </c>
      <c r="I591" s="18"/>
      <c r="J591" s="18">
        <v>316249.02</v>
      </c>
      <c r="K591" s="104">
        <f t="shared" ref="K591:K597" si="48">SUM(H591:J591)</f>
        <v>988047.91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344962.4</v>
      </c>
      <c r="I592" s="18"/>
      <c r="J592" s="18">
        <v>154983.1</v>
      </c>
      <c r="K592" s="104">
        <f t="shared" si="48"/>
        <v>499945.5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>
        <v>150350.72</v>
      </c>
      <c r="K593" s="104">
        <f t="shared" si="48"/>
        <v>150350.72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>
        <v>16243.99</v>
      </c>
      <c r="I594" s="18"/>
      <c r="J594" s="18">
        <v>66420.12</v>
      </c>
      <c r="K594" s="104">
        <f t="shared" si="48"/>
        <v>82664.11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>
        <v>1849.83</v>
      </c>
      <c r="K595" s="104">
        <f t="shared" si="48"/>
        <v>1849.83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1033005.28</v>
      </c>
      <c r="I598" s="108">
        <f>SUM(I591:I597)</f>
        <v>0</v>
      </c>
      <c r="J598" s="108">
        <f>SUM(J591:J597)</f>
        <v>689852.78999999992</v>
      </c>
      <c r="K598" s="108">
        <f>SUM(K591:K597)</f>
        <v>1722858.0700000003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239855.29</v>
      </c>
      <c r="I604" s="18"/>
      <c r="J604" s="18">
        <v>227348.52</v>
      </c>
      <c r="K604" s="104">
        <f>SUM(H604:J604)</f>
        <v>467203.81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239855.29</v>
      </c>
      <c r="I605" s="108">
        <f>SUM(I602:I604)</f>
        <v>0</v>
      </c>
      <c r="J605" s="108">
        <f>SUM(J602:J604)</f>
        <v>227348.52</v>
      </c>
      <c r="K605" s="108">
        <f>SUM(K602:K604)</f>
        <v>467203.81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>
        <v>77998.080000000002</v>
      </c>
      <c r="G611" s="18">
        <v>12307.08</v>
      </c>
      <c r="H611" s="18">
        <v>69.11</v>
      </c>
      <c r="I611" s="18"/>
      <c r="J611" s="18"/>
      <c r="K611" s="18"/>
      <c r="L611" s="88">
        <f>SUM(F611:K611)</f>
        <v>90374.27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>
        <v>35042.61</v>
      </c>
      <c r="G613" s="18">
        <v>5529.27</v>
      </c>
      <c r="H613" s="18">
        <v>31.05</v>
      </c>
      <c r="I613" s="18"/>
      <c r="J613" s="18"/>
      <c r="K613" s="18"/>
      <c r="L613" s="88">
        <f>SUM(F613:K613)</f>
        <v>40602.930000000008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113040.69</v>
      </c>
      <c r="G614" s="108">
        <f t="shared" si="49"/>
        <v>17836.349999999999</v>
      </c>
      <c r="H614" s="108">
        <f t="shared" si="49"/>
        <v>100.16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130977.20000000001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1996863.7500000002</v>
      </c>
      <c r="H617" s="109">
        <f>SUM(F52)</f>
        <v>1996863.7499999998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250420.01</v>
      </c>
      <c r="H618" s="109">
        <f>SUM(G52)</f>
        <v>250420.01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111722.11</v>
      </c>
      <c r="H619" s="109">
        <f>SUM(H52)</f>
        <v>111722.11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794493</v>
      </c>
      <c r="H620" s="109">
        <f>SUM(I52)</f>
        <v>794493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292074.65999999997</v>
      </c>
      <c r="H621" s="109">
        <f>SUM(J52)</f>
        <v>292074.65999999997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1537755.7799999998</v>
      </c>
      <c r="H622" s="109">
        <f>F476</f>
        <v>1537755.7800000012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233288.78</v>
      </c>
      <c r="H623" s="109">
        <f>G476</f>
        <v>233288.78000000003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358246.62</v>
      </c>
      <c r="H625" s="109">
        <f>I476</f>
        <v>358246.62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292074.65999999997</v>
      </c>
      <c r="H626" s="109">
        <f>J476</f>
        <v>292074.65999999997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25928901.25</v>
      </c>
      <c r="H627" s="104">
        <f>SUM(F468)</f>
        <v>25928901.25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850438.1</v>
      </c>
      <c r="H628" s="104">
        <f>SUM(G468)</f>
        <v>850438.1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554336.72</v>
      </c>
      <c r="H629" s="104">
        <f>SUM(H468)</f>
        <v>554336.72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1100000</v>
      </c>
      <c r="H630" s="104">
        <f>SUM(I468)</f>
        <v>1100000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3969.1699999999996</v>
      </c>
      <c r="H631" s="104">
        <f>SUM(J468)</f>
        <v>3969.17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25535393.408399999</v>
      </c>
      <c r="H632" s="104">
        <f>SUM(F472)</f>
        <v>25535393.41</v>
      </c>
      <c r="I632" s="140" t="s">
        <v>111</v>
      </c>
      <c r="J632" s="109">
        <f t="shared" si="50"/>
        <v>-1.6000010073184967E-3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554336.72</v>
      </c>
      <c r="H633" s="104">
        <f>SUM(H472)</f>
        <v>554336.72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418049.88</v>
      </c>
      <c r="H634" s="104">
        <f>I369</f>
        <v>418049.88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833993.51</v>
      </c>
      <c r="H635" s="104">
        <f>SUM(G472)</f>
        <v>833993.51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741753.38</v>
      </c>
      <c r="H636" s="104">
        <f>SUM(I472)</f>
        <v>741753.38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3969.1699999999996</v>
      </c>
      <c r="H637" s="164">
        <f>SUM(J468)</f>
        <v>3969.17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100</v>
      </c>
      <c r="H638" s="164">
        <f>SUM(J472)</f>
        <v>100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50858.82</v>
      </c>
      <c r="H639" s="104">
        <f>SUM(F461)</f>
        <v>50858.82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241215.84</v>
      </c>
      <c r="H640" s="104">
        <f>SUM(G461)</f>
        <v>241215.84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292074.65999999997</v>
      </c>
      <c r="H642" s="104">
        <f>SUM(I461)</f>
        <v>292074.65999999997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28.97</v>
      </c>
      <c r="H644" s="104">
        <f>H408</f>
        <v>28.970000000000002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3969.1699999999996</v>
      </c>
      <c r="H646" s="104">
        <f>L408</f>
        <v>3969.1699999999996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1722858.0700000003</v>
      </c>
      <c r="H647" s="104">
        <f>L208+L226+L244</f>
        <v>1722858.07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467203.81</v>
      </c>
      <c r="H648" s="104">
        <f>(J257+J338)-(J255+J336)</f>
        <v>467203.81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1033005.2790000001</v>
      </c>
      <c r="H649" s="104">
        <f>H598</f>
        <v>1033005.28</v>
      </c>
      <c r="I649" s="140" t="s">
        <v>389</v>
      </c>
      <c r="J649" s="109">
        <f t="shared" si="50"/>
        <v>-9.9999993108212948E-4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689852.79099999997</v>
      </c>
      <c r="H651" s="104">
        <f>J598</f>
        <v>689852.78999999992</v>
      </c>
      <c r="I651" s="140" t="s">
        <v>391</v>
      </c>
      <c r="J651" s="109">
        <f t="shared" si="50"/>
        <v>1.0000000474974513E-3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-1.5999972820281982E-3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16643844.660699999</v>
      </c>
      <c r="G660" s="19">
        <f>(L229+L309+L359)</f>
        <v>0</v>
      </c>
      <c r="H660" s="19">
        <f>(L247+L328+L360)</f>
        <v>8931821.0376999974</v>
      </c>
      <c r="I660" s="19">
        <f>SUM(F660:H660)</f>
        <v>25575665.698399998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465099.68156255491</v>
      </c>
      <c r="G661" s="19">
        <f>(L359/IF(SUM(L358:L360)=0,1,SUM(L358:L360))*(SUM(G97:G110)))</f>
        <v>0</v>
      </c>
      <c r="H661" s="19">
        <f>(L360/IF(SUM(L358:L360)=0,1,SUM(L358:L360))*(SUM(G97:G110)))</f>
        <v>170147.15843744512</v>
      </c>
      <c r="I661" s="19">
        <f>SUM(F661:H661)</f>
        <v>635246.84000000008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1033005.2790000001</v>
      </c>
      <c r="G662" s="19">
        <f>(L226+L306)-(J226+J306)</f>
        <v>0</v>
      </c>
      <c r="H662" s="19">
        <f>(L244+L325)-(J244+J325)</f>
        <v>689852.79099999997</v>
      </c>
      <c r="I662" s="19">
        <f>SUM(F662:H662)</f>
        <v>1722858.07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716044.88</v>
      </c>
      <c r="G663" s="199">
        <f>SUM(G575:G587)+SUM(I602:I604)+L612</f>
        <v>0</v>
      </c>
      <c r="H663" s="199">
        <f>SUM(H575:H587)+SUM(J602:J604)+L613</f>
        <v>785832.26</v>
      </c>
      <c r="I663" s="19">
        <f>SUM(F663:H663)</f>
        <v>1501877.1400000001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14429694.820137445</v>
      </c>
      <c r="G664" s="19">
        <f>G660-SUM(G661:G663)</f>
        <v>0</v>
      </c>
      <c r="H664" s="19">
        <f>H660-SUM(H661:H663)</f>
        <v>7285988.8282625526</v>
      </c>
      <c r="I664" s="19">
        <f>I660-SUM(I661:I663)</f>
        <v>21715683.648399998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1336.58</v>
      </c>
      <c r="G665" s="248"/>
      <c r="H665" s="248">
        <v>633.61</v>
      </c>
      <c r="I665" s="19">
        <f>SUM(F665:H665)</f>
        <v>1970.19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10795.98</v>
      </c>
      <c r="G667" s="19" t="e">
        <f>ROUND(G664/G665,2)</f>
        <v>#DIV/0!</v>
      </c>
      <c r="H667" s="19">
        <f>ROUND(H664/H665,2)</f>
        <v>11499.17</v>
      </c>
      <c r="I667" s="19">
        <f>ROUND(I664/I665,2)</f>
        <v>11022.13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>
        <v>-20.100000000000001</v>
      </c>
      <c r="I670" s="19">
        <f>SUM(F670:H670)</f>
        <v>-20.100000000000001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10795.98</v>
      </c>
      <c r="G672" s="19" t="e">
        <f>ROUND((G664+G669)/(G665+G670),2)</f>
        <v>#DIV/0!</v>
      </c>
      <c r="H672" s="19">
        <f>ROUND((H664+H669)/(H665+H670),2)</f>
        <v>11875.91</v>
      </c>
      <c r="I672" s="19">
        <f>ROUND((I664+I669)/(I665+I670),2)</f>
        <v>11135.73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zoomScaleNormal="100" workbookViewId="0">
      <selection activeCell="B13" sqref="B13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PELHAM SCHOOL DISTRICT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6277597.4899999993</v>
      </c>
      <c r="C9" s="229">
        <f>'DOE25'!G197+'DOE25'!G215+'DOE25'!G233+'DOE25'!G276+'DOE25'!G295+'DOE25'!G314</f>
        <v>3060577.3500000006</v>
      </c>
    </row>
    <row r="10" spans="1:3" x14ac:dyDescent="0.2">
      <c r="A10" t="s">
        <v>779</v>
      </c>
      <c r="B10" s="240">
        <v>5907194</v>
      </c>
      <c r="C10" s="240">
        <v>3022056.28</v>
      </c>
    </row>
    <row r="11" spans="1:3" x14ac:dyDescent="0.2">
      <c r="A11" t="s">
        <v>780</v>
      </c>
      <c r="B11" s="240">
        <v>158410</v>
      </c>
      <c r="C11" s="240">
        <v>22197.57</v>
      </c>
    </row>
    <row r="12" spans="1:3" x14ac:dyDescent="0.2">
      <c r="A12" t="s">
        <v>781</v>
      </c>
      <c r="B12" s="240">
        <v>211993.49</v>
      </c>
      <c r="C12" s="240">
        <v>16323.5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6277597.4900000002</v>
      </c>
      <c r="C13" s="231">
        <f>SUM(C10:C12)</f>
        <v>3060577.3499999996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2610632.66</v>
      </c>
      <c r="C18" s="229">
        <f>'DOE25'!G198+'DOE25'!G216+'DOE25'!G234+'DOE25'!G277+'DOE25'!G296+'DOE25'!G315</f>
        <v>745256.49999999988</v>
      </c>
    </row>
    <row r="19" spans="1:3" x14ac:dyDescent="0.2">
      <c r="A19" t="s">
        <v>779</v>
      </c>
      <c r="B19" s="240">
        <v>1363986.1</v>
      </c>
      <c r="C19" s="240">
        <v>636813.62</v>
      </c>
    </row>
    <row r="20" spans="1:3" x14ac:dyDescent="0.2">
      <c r="A20" t="s">
        <v>780</v>
      </c>
      <c r="B20" s="240">
        <v>1235518.69</v>
      </c>
      <c r="C20" s="240">
        <v>107570.79</v>
      </c>
    </row>
    <row r="21" spans="1:3" x14ac:dyDescent="0.2">
      <c r="A21" t="s">
        <v>781</v>
      </c>
      <c r="B21" s="240">
        <v>11127.87</v>
      </c>
      <c r="C21" s="240">
        <v>872.09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2610632.66</v>
      </c>
      <c r="C22" s="231">
        <f>SUM(C19:C21)</f>
        <v>745256.5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332949.19999999995</v>
      </c>
      <c r="C36" s="235">
        <f>'DOE25'!G200+'DOE25'!G218+'DOE25'!G236+'DOE25'!G279+'DOE25'!G298+'DOE25'!G317</f>
        <v>90239.8</v>
      </c>
    </row>
    <row r="37" spans="1:3" x14ac:dyDescent="0.2">
      <c r="A37" t="s">
        <v>779</v>
      </c>
      <c r="B37" s="240">
        <v>251462</v>
      </c>
      <c r="C37" s="240">
        <v>83330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>
        <v>81487.199999999997</v>
      </c>
      <c r="C39" s="240">
        <v>6909.8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332949.2</v>
      </c>
      <c r="C40" s="231">
        <f>SUM(C37:C39)</f>
        <v>90239.8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E12" sqref="E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PELHAM SCHOOL DISTRICT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14329208.978399999</v>
      </c>
      <c r="D5" s="20">
        <f>SUM('DOE25'!L197:L200)+SUM('DOE25'!L215:L218)+SUM('DOE25'!L233:L236)-F5-G5</f>
        <v>14204935.158399999</v>
      </c>
      <c r="E5" s="243"/>
      <c r="F5" s="255">
        <f>SUM('DOE25'!J197:J200)+SUM('DOE25'!J215:J218)+SUM('DOE25'!J233:J236)</f>
        <v>96162.610000000015</v>
      </c>
      <c r="G5" s="53">
        <f>SUM('DOE25'!K197:K200)+SUM('DOE25'!K215:K218)+SUM('DOE25'!K233:K236)</f>
        <v>28111.21</v>
      </c>
      <c r="H5" s="259"/>
    </row>
    <row r="6" spans="1:9" x14ac:dyDescent="0.2">
      <c r="A6" s="32">
        <v>2100</v>
      </c>
      <c r="B6" t="s">
        <v>801</v>
      </c>
      <c r="C6" s="245">
        <f t="shared" si="0"/>
        <v>2126871.09</v>
      </c>
      <c r="D6" s="20">
        <f>'DOE25'!L202+'DOE25'!L220+'DOE25'!L238-F6-G6</f>
        <v>2119338.84</v>
      </c>
      <c r="E6" s="243"/>
      <c r="F6" s="255">
        <f>'DOE25'!J202+'DOE25'!J220+'DOE25'!J238</f>
        <v>5472.25</v>
      </c>
      <c r="G6" s="53">
        <f>'DOE25'!K202+'DOE25'!K220+'DOE25'!K238</f>
        <v>2060</v>
      </c>
      <c r="H6" s="259"/>
    </row>
    <row r="7" spans="1:9" x14ac:dyDescent="0.2">
      <c r="A7" s="32">
        <v>2200</v>
      </c>
      <c r="B7" t="s">
        <v>834</v>
      </c>
      <c r="C7" s="245">
        <f t="shared" si="0"/>
        <v>889419.1</v>
      </c>
      <c r="D7" s="20">
        <f>'DOE25'!L203+'DOE25'!L221+'DOE25'!L239-F7-G7</f>
        <v>679862.87</v>
      </c>
      <c r="E7" s="243"/>
      <c r="F7" s="255">
        <f>'DOE25'!J203+'DOE25'!J221+'DOE25'!J239</f>
        <v>208349.73</v>
      </c>
      <c r="G7" s="53">
        <f>'DOE25'!K203+'DOE25'!K221+'DOE25'!K239</f>
        <v>1206.5</v>
      </c>
      <c r="H7" s="259"/>
    </row>
    <row r="8" spans="1:9" x14ac:dyDescent="0.2">
      <c r="A8" s="32">
        <v>2300</v>
      </c>
      <c r="B8" t="s">
        <v>802</v>
      </c>
      <c r="C8" s="245">
        <f t="shared" si="0"/>
        <v>237498.92000000004</v>
      </c>
      <c r="D8" s="243"/>
      <c r="E8" s="20">
        <f>'DOE25'!L204+'DOE25'!L222+'DOE25'!L240-F8-G8-D9-D11</f>
        <v>209197.24000000005</v>
      </c>
      <c r="F8" s="255">
        <f>'DOE25'!J204+'DOE25'!J222+'DOE25'!J240</f>
        <v>4844.54</v>
      </c>
      <c r="G8" s="53">
        <f>'DOE25'!K204+'DOE25'!K222+'DOE25'!K240</f>
        <v>23457.14</v>
      </c>
      <c r="H8" s="259"/>
    </row>
    <row r="9" spans="1:9" x14ac:dyDescent="0.2">
      <c r="A9" s="32">
        <v>2310</v>
      </c>
      <c r="B9" t="s">
        <v>818</v>
      </c>
      <c r="C9" s="245">
        <f t="shared" si="0"/>
        <v>113587.17</v>
      </c>
      <c r="D9" s="244">
        <v>113587.17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25081.05</v>
      </c>
      <c r="D10" s="243"/>
      <c r="E10" s="244">
        <v>25081.05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288627.77</v>
      </c>
      <c r="D11" s="244">
        <v>288627.77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1189371.5</v>
      </c>
      <c r="D12" s="20">
        <f>'DOE25'!L205+'DOE25'!L223+'DOE25'!L241-F12-G12</f>
        <v>1173155.3999999999</v>
      </c>
      <c r="E12" s="243"/>
      <c r="F12" s="255">
        <f>'DOE25'!J205+'DOE25'!J223+'DOE25'!J241</f>
        <v>0</v>
      </c>
      <c r="G12" s="53">
        <f>'DOE25'!K205+'DOE25'!K223+'DOE25'!K241</f>
        <v>16216.1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449080.71000000008</v>
      </c>
      <c r="D13" s="243"/>
      <c r="E13" s="20">
        <f>'DOE25'!L206+'DOE25'!L224+'DOE25'!L242-F13-G13</f>
        <v>421134.41000000009</v>
      </c>
      <c r="F13" s="255">
        <f>'DOE25'!J206+'DOE25'!J224+'DOE25'!J242</f>
        <v>0</v>
      </c>
      <c r="G13" s="53">
        <f>'DOE25'!K206+'DOE25'!K224+'DOE25'!K242</f>
        <v>27946.300000000003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2201325.34</v>
      </c>
      <c r="D14" s="20">
        <f>'DOE25'!L207+'DOE25'!L225+'DOE25'!L243-F14-G14</f>
        <v>2105340.7399999998</v>
      </c>
      <c r="E14" s="243"/>
      <c r="F14" s="255">
        <f>'DOE25'!J207+'DOE25'!J225+'DOE25'!J243</f>
        <v>95984.6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1722858.07</v>
      </c>
      <c r="D15" s="20">
        <f>'DOE25'!L208+'DOE25'!L226+'DOE25'!L244-F15-G15</f>
        <v>1722858.07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639486.82000000007</v>
      </c>
      <c r="D16" s="243"/>
      <c r="E16" s="20">
        <f>'DOE25'!L209+'DOE25'!L227+'DOE25'!L245-F16-G16</f>
        <v>588566.3600000001</v>
      </c>
      <c r="F16" s="255">
        <f>'DOE25'!J209+'DOE25'!J227+'DOE25'!J245</f>
        <v>49410.46</v>
      </c>
      <c r="G16" s="53">
        <f>'DOE25'!K209+'DOE25'!K227+'DOE25'!K245</f>
        <v>1510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1348057.94</v>
      </c>
      <c r="D22" s="243"/>
      <c r="E22" s="243"/>
      <c r="F22" s="255">
        <f>'DOE25'!L255+'DOE25'!L336</f>
        <v>1348057.94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0</v>
      </c>
      <c r="D25" s="243"/>
      <c r="E25" s="243"/>
      <c r="F25" s="258"/>
      <c r="G25" s="256"/>
      <c r="H25" s="257">
        <f>'DOE25'!L260+'DOE25'!L261+'DOE25'!L341+'DOE25'!L342</f>
        <v>0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492998</v>
      </c>
      <c r="D29" s="20">
        <f>'DOE25'!L358+'DOE25'!L359+'DOE25'!L360-'DOE25'!I367-F29-G29</f>
        <v>475167.1</v>
      </c>
      <c r="E29" s="243"/>
      <c r="F29" s="255">
        <f>'DOE25'!J358+'DOE25'!J359+'DOE25'!J360</f>
        <v>17052.25</v>
      </c>
      <c r="G29" s="53">
        <f>'DOE25'!K358+'DOE25'!K359+'DOE25'!K360</f>
        <v>778.65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554336.72</v>
      </c>
      <c r="D31" s="20">
        <f>'DOE25'!L290+'DOE25'!L309+'DOE25'!L328+'DOE25'!L333+'DOE25'!L334+'DOE25'!L335-F31-G31</f>
        <v>547793.65</v>
      </c>
      <c r="E31" s="243"/>
      <c r="F31" s="255">
        <f>'DOE25'!J290+'DOE25'!J309+'DOE25'!J328+'DOE25'!J333+'DOE25'!J334+'DOE25'!J335</f>
        <v>6979.619999999999</v>
      </c>
      <c r="G31" s="53">
        <f>'DOE25'!K290+'DOE25'!K309+'DOE25'!K328+'DOE25'!K333+'DOE25'!K334+'DOE25'!K335</f>
        <v>-436.55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23430666.768399999</v>
      </c>
      <c r="E33" s="246">
        <f>SUM(E5:E31)</f>
        <v>1243979.0600000003</v>
      </c>
      <c r="F33" s="246">
        <f>SUM(F5:F31)</f>
        <v>1832314</v>
      </c>
      <c r="G33" s="246">
        <f>SUM(G5:G31)</f>
        <v>100849.34999999999</v>
      </c>
      <c r="H33" s="246">
        <f>SUM(H5:H31)</f>
        <v>0</v>
      </c>
    </row>
    <row r="35" spans="2:8" ht="12" thickBot="1" x14ac:dyDescent="0.25">
      <c r="B35" s="253" t="s">
        <v>847</v>
      </c>
      <c r="D35" s="254">
        <f>E33</f>
        <v>1243979.0600000003</v>
      </c>
      <c r="E35" s="249"/>
    </row>
    <row r="36" spans="2:8" ht="12" thickTop="1" x14ac:dyDescent="0.2">
      <c r="B36" t="s">
        <v>815</v>
      </c>
      <c r="D36" s="20">
        <f>D33</f>
        <v>23430666.768399999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13" activePane="bottomLeft" state="frozen"/>
      <selection activeCell="F46" sqref="F46"/>
      <selection pane="bottomLeft" activeCell="C139" sqref="C139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PELHAM SCHOOL DISTRICT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1866907.81</v>
      </c>
      <c r="D8" s="95">
        <f>'DOE25'!G9</f>
        <v>238218.56</v>
      </c>
      <c r="E8" s="95">
        <f>'DOE25'!H9</f>
        <v>0</v>
      </c>
      <c r="F8" s="95">
        <f>'DOE25'!I9</f>
        <v>794493</v>
      </c>
      <c r="G8" s="95">
        <f>'DOE25'!J9</f>
        <v>292074.65999999997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108792.11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18783.78</v>
      </c>
      <c r="D12" s="95">
        <f>'DOE25'!G13</f>
        <v>12201.45</v>
      </c>
      <c r="E12" s="95">
        <f>'DOE25'!H13</f>
        <v>108792.11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2380.0500000000002</v>
      </c>
      <c r="D13" s="95">
        <f>'DOE25'!G14</f>
        <v>0</v>
      </c>
      <c r="E13" s="95">
        <f>'DOE25'!H14</f>
        <v>2930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1996863.7500000002</v>
      </c>
      <c r="D18" s="41">
        <f>SUM(D8:D17)</f>
        <v>250420.01</v>
      </c>
      <c r="E18" s="41">
        <f>SUM(E8:E17)</f>
        <v>111722.11</v>
      </c>
      <c r="F18" s="41">
        <f>SUM(F8:F17)</f>
        <v>794493</v>
      </c>
      <c r="G18" s="41">
        <f>SUM(G8:G17)</f>
        <v>292074.65999999997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0</v>
      </c>
      <c r="E21" s="95">
        <f>'DOE25'!H22</f>
        <v>108792.11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59353.31</v>
      </c>
      <c r="D23" s="95">
        <f>'DOE25'!G24</f>
        <v>-33.700000000000003</v>
      </c>
      <c r="E23" s="95">
        <f>'DOE25'!H24</f>
        <v>0</v>
      </c>
      <c r="F23" s="95">
        <f>'DOE25'!I24</f>
        <v>361097.9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75148.479999999996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39215.11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360539.55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17164.93</v>
      </c>
      <c r="E29" s="95">
        <f>'DOE25'!H30</f>
        <v>2930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459107.97</v>
      </c>
      <c r="D31" s="41">
        <f>SUM(D21:D30)</f>
        <v>17131.23</v>
      </c>
      <c r="E31" s="41">
        <f>SUM(E21:E30)</f>
        <v>111722.11</v>
      </c>
      <c r="F31" s="41">
        <f>SUM(F21:F30)</f>
        <v>436246.38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233288.78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358246.62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292074.65999999997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133451.13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1404304.65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1537755.7799999998</v>
      </c>
      <c r="D50" s="41">
        <f>SUM(D34:D49)</f>
        <v>233288.78</v>
      </c>
      <c r="E50" s="41">
        <f>SUM(E34:E49)</f>
        <v>0</v>
      </c>
      <c r="F50" s="41">
        <f>SUM(F34:F49)</f>
        <v>358246.62</v>
      </c>
      <c r="G50" s="41">
        <f>SUM(G34:G49)</f>
        <v>292074.65999999997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1996863.7499999998</v>
      </c>
      <c r="D51" s="41">
        <f>D50+D31</f>
        <v>250420.01</v>
      </c>
      <c r="E51" s="41">
        <f>E50+E31</f>
        <v>111722.11</v>
      </c>
      <c r="F51" s="41">
        <f>F50+F31</f>
        <v>794493</v>
      </c>
      <c r="G51" s="41">
        <f>G50+G31</f>
        <v>292074.65999999997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17796307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64548.81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39993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340.52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28.97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635477.02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356235.65</v>
      </c>
      <c r="D61" s="95">
        <f>SUM('DOE25'!G98:G110)</f>
        <v>-230.18</v>
      </c>
      <c r="E61" s="95">
        <f>SUM('DOE25'!H98:H110)</f>
        <v>500</v>
      </c>
      <c r="F61" s="95">
        <f>SUM('DOE25'!I98:I110)</f>
        <v>0</v>
      </c>
      <c r="G61" s="95">
        <f>SUM('DOE25'!J98:J110)</f>
        <v>3940.2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461117.98000000004</v>
      </c>
      <c r="D62" s="130">
        <f>SUM(D57:D61)</f>
        <v>635246.84</v>
      </c>
      <c r="E62" s="130">
        <f>SUM(E57:E61)</f>
        <v>500</v>
      </c>
      <c r="F62" s="130">
        <f>SUM(F57:F61)</f>
        <v>0</v>
      </c>
      <c r="G62" s="130">
        <f>SUM(G57:G61)</f>
        <v>3969.1699999999996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18257424.98</v>
      </c>
      <c r="D63" s="22">
        <f>D56+D62</f>
        <v>635246.84</v>
      </c>
      <c r="E63" s="22">
        <f>E56+E62</f>
        <v>500</v>
      </c>
      <c r="F63" s="22">
        <f>F56+F62</f>
        <v>0</v>
      </c>
      <c r="G63" s="22">
        <f>G56+G62</f>
        <v>3969.1699999999996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3877038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3359266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7236304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0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226991.59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14669.4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11892.85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241660.99</v>
      </c>
      <c r="D78" s="130">
        <f>SUM(D72:D77)</f>
        <v>11892.85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7477964.9900000002</v>
      </c>
      <c r="D81" s="130">
        <f>SUM(D79:D80)+D78+D70</f>
        <v>11892.85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193511.28</v>
      </c>
      <c r="D88" s="95">
        <f>SUM('DOE25'!G153:G161)</f>
        <v>203298.41</v>
      </c>
      <c r="E88" s="95">
        <f>SUM('DOE25'!H153:H161)</f>
        <v>553836.72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193511.28</v>
      </c>
      <c r="D91" s="131">
        <f>SUM(D85:D90)</f>
        <v>203298.41</v>
      </c>
      <c r="E91" s="131">
        <f>SUM(E85:E90)</f>
        <v>553836.72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1100000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1100000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25928901.25</v>
      </c>
      <c r="D104" s="86">
        <f>D63+D81+D91+D103</f>
        <v>850438.1</v>
      </c>
      <c r="E104" s="86">
        <f>E63+E81+E91+E103</f>
        <v>554336.72</v>
      </c>
      <c r="F104" s="86">
        <f>F63+F81+F91+F103</f>
        <v>1100000</v>
      </c>
      <c r="G104" s="86">
        <f>G63+G81+G103</f>
        <v>3969.1699999999996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9541949.2183999997</v>
      </c>
      <c r="D109" s="24" t="s">
        <v>289</v>
      </c>
      <c r="E109" s="95">
        <f>('DOE25'!L276)+('DOE25'!L295)+('DOE25'!L314)</f>
        <v>172712.00999999998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4162990.9899999993</v>
      </c>
      <c r="D110" s="24" t="s">
        <v>289</v>
      </c>
      <c r="E110" s="95">
        <f>('DOE25'!L277)+('DOE25'!L296)+('DOE25'!L315)</f>
        <v>342761.28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64967.17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559301.6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14329208.978399999</v>
      </c>
      <c r="D115" s="86">
        <f>SUM(D109:D114)</f>
        <v>0</v>
      </c>
      <c r="E115" s="86">
        <f>SUM(E109:E114)</f>
        <v>515473.29000000004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2126871.09</v>
      </c>
      <c r="D118" s="24" t="s">
        <v>289</v>
      </c>
      <c r="E118" s="95">
        <f>+('DOE25'!L281)+('DOE25'!L300)+('DOE25'!L319)</f>
        <v>3796.3500000000004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889419.1</v>
      </c>
      <c r="D119" s="24" t="s">
        <v>289</v>
      </c>
      <c r="E119" s="95">
        <f>+('DOE25'!L282)+('DOE25'!L301)+('DOE25'!L320)</f>
        <v>36688.629999999997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639713.8600000001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1189371.5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449080.71000000008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2201325.34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1722858.07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639486.82000000007</v>
      </c>
      <c r="D125" s="24" t="s">
        <v>289</v>
      </c>
      <c r="E125" s="95">
        <f>+('DOE25'!L288)+('DOE25'!L307)+('DOE25'!L326)</f>
        <v>-1621.55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833993.51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9858126.4900000002</v>
      </c>
      <c r="D128" s="86">
        <f>SUM(D118:D127)</f>
        <v>833993.51</v>
      </c>
      <c r="E128" s="86">
        <f>SUM(E118:E127)</f>
        <v>38863.429999999993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1348057.94</v>
      </c>
      <c r="D130" s="24" t="s">
        <v>289</v>
      </c>
      <c r="E130" s="129">
        <f>'DOE25'!L336</f>
        <v>0</v>
      </c>
      <c r="F130" s="129">
        <f>SUM('DOE25'!L374:'DOE25'!L380)</f>
        <v>741753.38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0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100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5.16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3964.0099999999998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-3969.1699999999996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1348057.94</v>
      </c>
      <c r="D144" s="141">
        <f>SUM(D130:D143)</f>
        <v>0</v>
      </c>
      <c r="E144" s="141">
        <f>SUM(E130:E143)</f>
        <v>0</v>
      </c>
      <c r="F144" s="141">
        <f>SUM(F130:F143)</f>
        <v>741753.38</v>
      </c>
      <c r="G144" s="141">
        <f>SUM(G130:G143)</f>
        <v>100</v>
      </c>
    </row>
    <row r="145" spans="1:9" ht="12.75" thickTop="1" thickBot="1" x14ac:dyDescent="0.25">
      <c r="A145" s="33" t="s">
        <v>244</v>
      </c>
      <c r="C145" s="86">
        <f>(C115+C128+C144)</f>
        <v>25535393.408400003</v>
      </c>
      <c r="D145" s="86">
        <f>(D115+D128+D144)</f>
        <v>833993.51</v>
      </c>
      <c r="E145" s="86">
        <f>(E115+E128+E144)</f>
        <v>554336.72</v>
      </c>
      <c r="F145" s="86">
        <f>(F115+F128+F144)</f>
        <v>741753.38</v>
      </c>
      <c r="G145" s="86">
        <f>(G115+G128+G144)</f>
        <v>100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5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4/2014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7/2019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1100000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2.67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0</v>
      </c>
    </row>
    <row r="157" spans="1:9" x14ac:dyDescent="0.2">
      <c r="A157" s="22" t="s">
        <v>33</v>
      </c>
      <c r="B157" s="137">
        <f>'DOE25'!F496</f>
        <v>1100000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1100000</v>
      </c>
    </row>
    <row r="158" spans="1:9" x14ac:dyDescent="0.2">
      <c r="A158" s="22" t="s">
        <v>34</v>
      </c>
      <c r="B158" s="137">
        <f>'DOE25'!F497</f>
        <v>40000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40000</v>
      </c>
    </row>
    <row r="159" spans="1:9" x14ac:dyDescent="0.2">
      <c r="A159" s="22" t="s">
        <v>35</v>
      </c>
      <c r="B159" s="137">
        <f>'DOE25'!F498</f>
        <v>1060000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1060000</v>
      </c>
    </row>
    <row r="160" spans="1:9" x14ac:dyDescent="0.2">
      <c r="A160" s="22" t="s">
        <v>36</v>
      </c>
      <c r="B160" s="137">
        <f>'DOE25'!F499</f>
        <v>69609.8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69609.8</v>
      </c>
    </row>
    <row r="161" spans="1:7" x14ac:dyDescent="0.2">
      <c r="A161" s="22" t="s">
        <v>37</v>
      </c>
      <c r="B161" s="137">
        <f>'DOE25'!F500</f>
        <v>1129609.8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1129609.8</v>
      </c>
    </row>
    <row r="162" spans="1:7" x14ac:dyDescent="0.2">
      <c r="A162" s="22" t="s">
        <v>38</v>
      </c>
      <c r="B162" s="137">
        <f>'DOE25'!F501</f>
        <v>207880.47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207880.47</v>
      </c>
    </row>
    <row r="163" spans="1:7" x14ac:dyDescent="0.2">
      <c r="A163" s="22" t="s">
        <v>39</v>
      </c>
      <c r="B163" s="137">
        <f>'DOE25'!F502</f>
        <v>9119.5300000000007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9119.5300000000007</v>
      </c>
    </row>
    <row r="164" spans="1:7" x14ac:dyDescent="0.2">
      <c r="A164" s="22" t="s">
        <v>246</v>
      </c>
      <c r="B164" s="137">
        <f>'DOE25'!F503</f>
        <v>217000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217000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PELHAM SCHOOL DISTRICT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10796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11876</v>
      </c>
    </row>
    <row r="7" spans="1:4" x14ac:dyDescent="0.2">
      <c r="B7" t="s">
        <v>705</v>
      </c>
      <c r="C7" s="179">
        <f>IF('DOE25'!I665+'DOE25'!I670=0,0,ROUND('DOE25'!I672,0))</f>
        <v>11136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9714661</v>
      </c>
      <c r="D10" s="182">
        <f>ROUND((C10/$C$28)*100,1)</f>
        <v>39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4505752</v>
      </c>
      <c r="D11" s="182">
        <f>ROUND((C11/$C$28)*100,1)</f>
        <v>18.100000000000001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64967</v>
      </c>
      <c r="D12" s="182">
        <f>ROUND((C12/$C$28)*100,1)</f>
        <v>0.3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559302</v>
      </c>
      <c r="D13" s="182">
        <f>ROUND((C13/$C$28)*100,1)</f>
        <v>2.2000000000000002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2130667</v>
      </c>
      <c r="D15" s="182">
        <f t="shared" ref="D15:D27" si="0">ROUND((C15/$C$28)*100,1)</f>
        <v>8.5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926108</v>
      </c>
      <c r="D16" s="182">
        <f t="shared" si="0"/>
        <v>3.7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1277579</v>
      </c>
      <c r="D17" s="182">
        <f t="shared" si="0"/>
        <v>5.0999999999999996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1189372</v>
      </c>
      <c r="D18" s="182">
        <f t="shared" si="0"/>
        <v>4.8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449081</v>
      </c>
      <c r="D19" s="182">
        <f t="shared" si="0"/>
        <v>1.8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2201325</v>
      </c>
      <c r="D20" s="182">
        <f t="shared" si="0"/>
        <v>8.8000000000000007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1722858</v>
      </c>
      <c r="D21" s="182">
        <f t="shared" si="0"/>
        <v>6.9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0</v>
      </c>
      <c r="D25" s="182">
        <f t="shared" si="0"/>
        <v>0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198747.16000000003</v>
      </c>
      <c r="D27" s="182">
        <f t="shared" si="0"/>
        <v>0.8</v>
      </c>
    </row>
    <row r="28" spans="1:4" x14ac:dyDescent="0.2">
      <c r="B28" s="187" t="s">
        <v>723</v>
      </c>
      <c r="C28" s="180">
        <f>SUM(C10:C27)</f>
        <v>24940419.16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2089811</v>
      </c>
    </row>
    <row r="30" spans="1:4" x14ac:dyDescent="0.2">
      <c r="B30" s="187" t="s">
        <v>729</v>
      </c>
      <c r="C30" s="180">
        <f>SUM(C28:C29)</f>
        <v>27030230.16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0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17796307</v>
      </c>
      <c r="D35" s="182">
        <f t="shared" ref="D35:D40" si="1">ROUND((C35/$C$41)*100,1)</f>
        <v>64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465587.15000000224</v>
      </c>
      <c r="D36" s="182">
        <f t="shared" si="1"/>
        <v>1.7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7236304</v>
      </c>
      <c r="D37" s="182">
        <f t="shared" si="1"/>
        <v>26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253554</v>
      </c>
      <c r="D38" s="182">
        <f t="shared" si="1"/>
        <v>0.9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950646</v>
      </c>
      <c r="D39" s="182">
        <f t="shared" si="1"/>
        <v>3.4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1100000</v>
      </c>
      <c r="D40" s="182">
        <f t="shared" si="1"/>
        <v>4</v>
      </c>
    </row>
    <row r="41" spans="1:4" x14ac:dyDescent="0.2">
      <c r="B41" s="187" t="s">
        <v>736</v>
      </c>
      <c r="C41" s="180">
        <f>SUM(C35:C40)</f>
        <v>27802398.150000002</v>
      </c>
      <c r="D41" s="184">
        <f>SUM(D35:D40)</f>
        <v>100.00000000000001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7" t="s">
        <v>770</v>
      </c>
      <c r="B1" s="288"/>
      <c r="C1" s="288"/>
      <c r="D1" s="288"/>
      <c r="E1" s="288"/>
      <c r="F1" s="288"/>
      <c r="G1" s="288"/>
      <c r="H1" s="288"/>
      <c r="I1" s="288"/>
      <c r="J1" s="213"/>
      <c r="K1" s="213"/>
      <c r="L1" s="213"/>
      <c r="M1" s="214"/>
    </row>
    <row r="2" spans="1:26" ht="12.75" x14ac:dyDescent="0.2">
      <c r="A2" s="293" t="s">
        <v>767</v>
      </c>
      <c r="B2" s="294"/>
      <c r="C2" s="294"/>
      <c r="D2" s="294"/>
      <c r="E2" s="294"/>
      <c r="F2" s="291" t="str">
        <f>'DOE25'!A2</f>
        <v>PELHAM SCHOOL DISTRICT</v>
      </c>
      <c r="G2" s="292"/>
      <c r="H2" s="292"/>
      <c r="I2" s="292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89" t="s">
        <v>771</v>
      </c>
      <c r="D3" s="289"/>
      <c r="E3" s="289"/>
      <c r="F3" s="289"/>
      <c r="G3" s="289"/>
      <c r="H3" s="289"/>
      <c r="I3" s="289"/>
      <c r="J3" s="289"/>
      <c r="K3" s="289"/>
      <c r="L3" s="289"/>
      <c r="M3" s="290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07"/>
      <c r="AB29" s="207"/>
      <c r="AC29" s="283"/>
      <c r="AD29" s="283"/>
      <c r="AE29" s="283"/>
      <c r="AF29" s="283"/>
      <c r="AG29" s="283"/>
      <c r="AH29" s="283"/>
      <c r="AI29" s="283"/>
      <c r="AJ29" s="283"/>
      <c r="AK29" s="283"/>
      <c r="AL29" s="283"/>
      <c r="AM29" s="283"/>
      <c r="AN29" s="207"/>
      <c r="AO29" s="207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07"/>
      <c r="BB29" s="207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07"/>
      <c r="BO29" s="207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3"/>
      <c r="CA29" s="207"/>
      <c r="CB29" s="207"/>
      <c r="CC29" s="283"/>
      <c r="CD29" s="283"/>
      <c r="CE29" s="283"/>
      <c r="CF29" s="283"/>
      <c r="CG29" s="283"/>
      <c r="CH29" s="283"/>
      <c r="CI29" s="283"/>
      <c r="CJ29" s="283"/>
      <c r="CK29" s="283"/>
      <c r="CL29" s="283"/>
      <c r="CM29" s="283"/>
      <c r="CN29" s="207"/>
      <c r="CO29" s="207"/>
      <c r="CP29" s="283"/>
      <c r="CQ29" s="283"/>
      <c r="CR29" s="283"/>
      <c r="CS29" s="283"/>
      <c r="CT29" s="283"/>
      <c r="CU29" s="283"/>
      <c r="CV29" s="283"/>
      <c r="CW29" s="283"/>
      <c r="CX29" s="283"/>
      <c r="CY29" s="283"/>
      <c r="CZ29" s="283"/>
      <c r="DA29" s="207"/>
      <c r="DB29" s="207"/>
      <c r="DC29" s="283"/>
      <c r="DD29" s="283"/>
      <c r="DE29" s="283"/>
      <c r="DF29" s="283"/>
      <c r="DG29" s="283"/>
      <c r="DH29" s="283"/>
      <c r="DI29" s="283"/>
      <c r="DJ29" s="283"/>
      <c r="DK29" s="283"/>
      <c r="DL29" s="283"/>
      <c r="DM29" s="283"/>
      <c r="DN29" s="207"/>
      <c r="DO29" s="207"/>
      <c r="DP29" s="283"/>
      <c r="DQ29" s="283"/>
      <c r="DR29" s="283"/>
      <c r="DS29" s="283"/>
      <c r="DT29" s="283"/>
      <c r="DU29" s="283"/>
      <c r="DV29" s="283"/>
      <c r="DW29" s="283"/>
      <c r="DX29" s="283"/>
      <c r="DY29" s="283"/>
      <c r="DZ29" s="283"/>
      <c r="EA29" s="207"/>
      <c r="EB29" s="207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07"/>
      <c r="EO29" s="207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07"/>
      <c r="FB29" s="207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07"/>
      <c r="FO29" s="207"/>
      <c r="FP29" s="283"/>
      <c r="FQ29" s="283"/>
      <c r="FR29" s="283"/>
      <c r="FS29" s="283"/>
      <c r="FT29" s="283"/>
      <c r="FU29" s="283"/>
      <c r="FV29" s="283"/>
      <c r="FW29" s="283"/>
      <c r="FX29" s="283"/>
      <c r="FY29" s="283"/>
      <c r="FZ29" s="283"/>
      <c r="GA29" s="207"/>
      <c r="GB29" s="207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07"/>
      <c r="GO29" s="207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07"/>
      <c r="HB29" s="207"/>
      <c r="HC29" s="283"/>
      <c r="HD29" s="283"/>
      <c r="HE29" s="283"/>
      <c r="HF29" s="283"/>
      <c r="HG29" s="283"/>
      <c r="HH29" s="283"/>
      <c r="HI29" s="283"/>
      <c r="HJ29" s="283"/>
      <c r="HK29" s="283"/>
      <c r="HL29" s="283"/>
      <c r="HM29" s="283"/>
      <c r="HN29" s="207"/>
      <c r="HO29" s="207"/>
      <c r="HP29" s="283"/>
      <c r="HQ29" s="283"/>
      <c r="HR29" s="283"/>
      <c r="HS29" s="283"/>
      <c r="HT29" s="283"/>
      <c r="HU29" s="283"/>
      <c r="HV29" s="283"/>
      <c r="HW29" s="283"/>
      <c r="HX29" s="283"/>
      <c r="HY29" s="283"/>
      <c r="HZ29" s="283"/>
      <c r="IA29" s="207"/>
      <c r="IB29" s="207"/>
      <c r="IC29" s="283"/>
      <c r="ID29" s="283"/>
      <c r="IE29" s="283"/>
      <c r="IF29" s="283"/>
      <c r="IG29" s="283"/>
      <c r="IH29" s="283"/>
      <c r="II29" s="283"/>
      <c r="IJ29" s="283"/>
      <c r="IK29" s="283"/>
      <c r="IL29" s="283"/>
      <c r="IM29" s="283"/>
      <c r="IN29" s="207"/>
      <c r="IO29" s="207"/>
      <c r="IP29" s="283"/>
      <c r="IQ29" s="283"/>
      <c r="IR29" s="283"/>
      <c r="IS29" s="283"/>
      <c r="IT29" s="283"/>
      <c r="IU29" s="283"/>
      <c r="IV29" s="283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4"/>
      <c r="AA30" s="207"/>
      <c r="AB30" s="207"/>
      <c r="AC30" s="283"/>
      <c r="AD30" s="283"/>
      <c r="AE30" s="283"/>
      <c r="AF30" s="283"/>
      <c r="AG30" s="283"/>
      <c r="AH30" s="283"/>
      <c r="AI30" s="283"/>
      <c r="AJ30" s="283"/>
      <c r="AK30" s="283"/>
      <c r="AL30" s="283"/>
      <c r="AM30" s="283"/>
      <c r="AN30" s="207"/>
      <c r="AO30" s="207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07"/>
      <c r="BB30" s="207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07"/>
      <c r="BO30" s="207"/>
      <c r="BP30" s="283"/>
      <c r="BQ30" s="283"/>
      <c r="BR30" s="283"/>
      <c r="BS30" s="283"/>
      <c r="BT30" s="283"/>
      <c r="BU30" s="283"/>
      <c r="BV30" s="283"/>
      <c r="BW30" s="283"/>
      <c r="BX30" s="283"/>
      <c r="BY30" s="283"/>
      <c r="BZ30" s="283"/>
      <c r="CA30" s="207"/>
      <c r="CB30" s="207"/>
      <c r="CC30" s="283"/>
      <c r="CD30" s="283"/>
      <c r="CE30" s="283"/>
      <c r="CF30" s="283"/>
      <c r="CG30" s="283"/>
      <c r="CH30" s="283"/>
      <c r="CI30" s="283"/>
      <c r="CJ30" s="283"/>
      <c r="CK30" s="283"/>
      <c r="CL30" s="283"/>
      <c r="CM30" s="283"/>
      <c r="CN30" s="207"/>
      <c r="CO30" s="207"/>
      <c r="CP30" s="283"/>
      <c r="CQ30" s="283"/>
      <c r="CR30" s="283"/>
      <c r="CS30" s="283"/>
      <c r="CT30" s="283"/>
      <c r="CU30" s="283"/>
      <c r="CV30" s="283"/>
      <c r="CW30" s="283"/>
      <c r="CX30" s="283"/>
      <c r="CY30" s="283"/>
      <c r="CZ30" s="283"/>
      <c r="DA30" s="207"/>
      <c r="DB30" s="207"/>
      <c r="DC30" s="283"/>
      <c r="DD30" s="283"/>
      <c r="DE30" s="283"/>
      <c r="DF30" s="283"/>
      <c r="DG30" s="283"/>
      <c r="DH30" s="283"/>
      <c r="DI30" s="283"/>
      <c r="DJ30" s="283"/>
      <c r="DK30" s="283"/>
      <c r="DL30" s="283"/>
      <c r="DM30" s="283"/>
      <c r="DN30" s="207"/>
      <c r="DO30" s="207"/>
      <c r="DP30" s="283"/>
      <c r="DQ30" s="283"/>
      <c r="DR30" s="283"/>
      <c r="DS30" s="283"/>
      <c r="DT30" s="283"/>
      <c r="DU30" s="283"/>
      <c r="DV30" s="283"/>
      <c r="DW30" s="283"/>
      <c r="DX30" s="283"/>
      <c r="DY30" s="283"/>
      <c r="DZ30" s="283"/>
      <c r="EA30" s="207"/>
      <c r="EB30" s="207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07"/>
      <c r="EO30" s="207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07"/>
      <c r="FB30" s="207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07"/>
      <c r="FO30" s="207"/>
      <c r="FP30" s="283"/>
      <c r="FQ30" s="283"/>
      <c r="FR30" s="283"/>
      <c r="FS30" s="283"/>
      <c r="FT30" s="283"/>
      <c r="FU30" s="283"/>
      <c r="FV30" s="283"/>
      <c r="FW30" s="283"/>
      <c r="FX30" s="283"/>
      <c r="FY30" s="283"/>
      <c r="FZ30" s="283"/>
      <c r="GA30" s="207"/>
      <c r="GB30" s="207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07"/>
      <c r="GO30" s="207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07"/>
      <c r="HB30" s="207"/>
      <c r="HC30" s="283"/>
      <c r="HD30" s="283"/>
      <c r="HE30" s="283"/>
      <c r="HF30" s="283"/>
      <c r="HG30" s="283"/>
      <c r="HH30" s="283"/>
      <c r="HI30" s="283"/>
      <c r="HJ30" s="283"/>
      <c r="HK30" s="283"/>
      <c r="HL30" s="283"/>
      <c r="HM30" s="283"/>
      <c r="HN30" s="207"/>
      <c r="HO30" s="207"/>
      <c r="HP30" s="283"/>
      <c r="HQ30" s="283"/>
      <c r="HR30" s="283"/>
      <c r="HS30" s="283"/>
      <c r="HT30" s="283"/>
      <c r="HU30" s="283"/>
      <c r="HV30" s="283"/>
      <c r="HW30" s="283"/>
      <c r="HX30" s="283"/>
      <c r="HY30" s="283"/>
      <c r="HZ30" s="283"/>
      <c r="IA30" s="207"/>
      <c r="IB30" s="207"/>
      <c r="IC30" s="283"/>
      <c r="ID30" s="283"/>
      <c r="IE30" s="283"/>
      <c r="IF30" s="283"/>
      <c r="IG30" s="283"/>
      <c r="IH30" s="283"/>
      <c r="II30" s="283"/>
      <c r="IJ30" s="283"/>
      <c r="IK30" s="283"/>
      <c r="IL30" s="283"/>
      <c r="IM30" s="283"/>
      <c r="IN30" s="207"/>
      <c r="IO30" s="207"/>
      <c r="IP30" s="283"/>
      <c r="IQ30" s="283"/>
      <c r="IR30" s="283"/>
      <c r="IS30" s="283"/>
      <c r="IT30" s="283"/>
      <c r="IU30" s="283"/>
      <c r="IV30" s="283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07"/>
      <c r="AB31" s="207"/>
      <c r="AC31" s="283"/>
      <c r="AD31" s="283"/>
      <c r="AE31" s="283"/>
      <c r="AF31" s="283"/>
      <c r="AG31" s="283"/>
      <c r="AH31" s="283"/>
      <c r="AI31" s="283"/>
      <c r="AJ31" s="283"/>
      <c r="AK31" s="283"/>
      <c r="AL31" s="283"/>
      <c r="AM31" s="283"/>
      <c r="AN31" s="207"/>
      <c r="AO31" s="207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07"/>
      <c r="BB31" s="207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07"/>
      <c r="BO31" s="207"/>
      <c r="BP31" s="283"/>
      <c r="BQ31" s="283"/>
      <c r="BR31" s="283"/>
      <c r="BS31" s="283"/>
      <c r="BT31" s="283"/>
      <c r="BU31" s="283"/>
      <c r="BV31" s="283"/>
      <c r="BW31" s="283"/>
      <c r="BX31" s="283"/>
      <c r="BY31" s="283"/>
      <c r="BZ31" s="283"/>
      <c r="CA31" s="207"/>
      <c r="CB31" s="207"/>
      <c r="CC31" s="283"/>
      <c r="CD31" s="283"/>
      <c r="CE31" s="283"/>
      <c r="CF31" s="283"/>
      <c r="CG31" s="283"/>
      <c r="CH31" s="283"/>
      <c r="CI31" s="283"/>
      <c r="CJ31" s="283"/>
      <c r="CK31" s="283"/>
      <c r="CL31" s="283"/>
      <c r="CM31" s="283"/>
      <c r="CN31" s="207"/>
      <c r="CO31" s="207"/>
      <c r="CP31" s="283"/>
      <c r="CQ31" s="283"/>
      <c r="CR31" s="283"/>
      <c r="CS31" s="283"/>
      <c r="CT31" s="283"/>
      <c r="CU31" s="283"/>
      <c r="CV31" s="283"/>
      <c r="CW31" s="283"/>
      <c r="CX31" s="283"/>
      <c r="CY31" s="283"/>
      <c r="CZ31" s="283"/>
      <c r="DA31" s="207"/>
      <c r="DB31" s="207"/>
      <c r="DC31" s="283"/>
      <c r="DD31" s="283"/>
      <c r="DE31" s="283"/>
      <c r="DF31" s="283"/>
      <c r="DG31" s="283"/>
      <c r="DH31" s="283"/>
      <c r="DI31" s="283"/>
      <c r="DJ31" s="283"/>
      <c r="DK31" s="283"/>
      <c r="DL31" s="283"/>
      <c r="DM31" s="283"/>
      <c r="DN31" s="207"/>
      <c r="DO31" s="207"/>
      <c r="DP31" s="283"/>
      <c r="DQ31" s="283"/>
      <c r="DR31" s="283"/>
      <c r="DS31" s="283"/>
      <c r="DT31" s="283"/>
      <c r="DU31" s="283"/>
      <c r="DV31" s="283"/>
      <c r="DW31" s="283"/>
      <c r="DX31" s="283"/>
      <c r="DY31" s="283"/>
      <c r="DZ31" s="283"/>
      <c r="EA31" s="207"/>
      <c r="EB31" s="207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07"/>
      <c r="EO31" s="207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07"/>
      <c r="FB31" s="207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07"/>
      <c r="FO31" s="207"/>
      <c r="FP31" s="283"/>
      <c r="FQ31" s="283"/>
      <c r="FR31" s="283"/>
      <c r="FS31" s="283"/>
      <c r="FT31" s="283"/>
      <c r="FU31" s="283"/>
      <c r="FV31" s="283"/>
      <c r="FW31" s="283"/>
      <c r="FX31" s="283"/>
      <c r="FY31" s="283"/>
      <c r="FZ31" s="283"/>
      <c r="GA31" s="207"/>
      <c r="GB31" s="207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07"/>
      <c r="GO31" s="207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07"/>
      <c r="HB31" s="207"/>
      <c r="HC31" s="283"/>
      <c r="HD31" s="283"/>
      <c r="HE31" s="283"/>
      <c r="HF31" s="283"/>
      <c r="HG31" s="283"/>
      <c r="HH31" s="283"/>
      <c r="HI31" s="283"/>
      <c r="HJ31" s="283"/>
      <c r="HK31" s="283"/>
      <c r="HL31" s="283"/>
      <c r="HM31" s="283"/>
      <c r="HN31" s="207"/>
      <c r="HO31" s="207"/>
      <c r="HP31" s="283"/>
      <c r="HQ31" s="283"/>
      <c r="HR31" s="283"/>
      <c r="HS31" s="283"/>
      <c r="HT31" s="283"/>
      <c r="HU31" s="283"/>
      <c r="HV31" s="283"/>
      <c r="HW31" s="283"/>
      <c r="HX31" s="283"/>
      <c r="HY31" s="283"/>
      <c r="HZ31" s="283"/>
      <c r="IA31" s="207"/>
      <c r="IB31" s="207"/>
      <c r="IC31" s="283"/>
      <c r="ID31" s="283"/>
      <c r="IE31" s="283"/>
      <c r="IF31" s="283"/>
      <c r="IG31" s="283"/>
      <c r="IH31" s="283"/>
      <c r="II31" s="283"/>
      <c r="IJ31" s="283"/>
      <c r="IK31" s="283"/>
      <c r="IL31" s="283"/>
      <c r="IM31" s="283"/>
      <c r="IN31" s="207"/>
      <c r="IO31" s="207"/>
      <c r="IP31" s="283"/>
      <c r="IQ31" s="283"/>
      <c r="IR31" s="283"/>
      <c r="IS31" s="283"/>
      <c r="IT31" s="283"/>
      <c r="IU31" s="283"/>
      <c r="IV31" s="283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5"/>
      <c r="Q32" s="295"/>
      <c r="R32" s="295"/>
      <c r="S32" s="295"/>
      <c r="T32" s="295"/>
      <c r="U32" s="295"/>
      <c r="V32" s="295"/>
      <c r="W32" s="295"/>
      <c r="X32" s="295"/>
      <c r="Y32" s="295"/>
      <c r="Z32" s="296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84"/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07"/>
      <c r="AB38" s="207"/>
      <c r="AC38" s="283"/>
      <c r="AD38" s="283"/>
      <c r="AE38" s="283"/>
      <c r="AF38" s="283"/>
      <c r="AG38" s="283"/>
      <c r="AH38" s="283"/>
      <c r="AI38" s="283"/>
      <c r="AJ38" s="283"/>
      <c r="AK38" s="283"/>
      <c r="AL38" s="283"/>
      <c r="AM38" s="283"/>
      <c r="AN38" s="207"/>
      <c r="AO38" s="207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07"/>
      <c r="BB38" s="207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07"/>
      <c r="BO38" s="207"/>
      <c r="BP38" s="283"/>
      <c r="BQ38" s="283"/>
      <c r="BR38" s="283"/>
      <c r="BS38" s="283"/>
      <c r="BT38" s="283"/>
      <c r="BU38" s="283"/>
      <c r="BV38" s="283"/>
      <c r="BW38" s="283"/>
      <c r="BX38" s="283"/>
      <c r="BY38" s="283"/>
      <c r="BZ38" s="283"/>
      <c r="CA38" s="207"/>
      <c r="CB38" s="207"/>
      <c r="CC38" s="283"/>
      <c r="CD38" s="283"/>
      <c r="CE38" s="283"/>
      <c r="CF38" s="283"/>
      <c r="CG38" s="283"/>
      <c r="CH38" s="283"/>
      <c r="CI38" s="283"/>
      <c r="CJ38" s="283"/>
      <c r="CK38" s="283"/>
      <c r="CL38" s="283"/>
      <c r="CM38" s="283"/>
      <c r="CN38" s="207"/>
      <c r="CO38" s="207"/>
      <c r="CP38" s="283"/>
      <c r="CQ38" s="283"/>
      <c r="CR38" s="283"/>
      <c r="CS38" s="283"/>
      <c r="CT38" s="283"/>
      <c r="CU38" s="283"/>
      <c r="CV38" s="283"/>
      <c r="CW38" s="283"/>
      <c r="CX38" s="283"/>
      <c r="CY38" s="283"/>
      <c r="CZ38" s="283"/>
      <c r="DA38" s="207"/>
      <c r="DB38" s="207"/>
      <c r="DC38" s="283"/>
      <c r="DD38" s="283"/>
      <c r="DE38" s="283"/>
      <c r="DF38" s="283"/>
      <c r="DG38" s="283"/>
      <c r="DH38" s="283"/>
      <c r="DI38" s="283"/>
      <c r="DJ38" s="283"/>
      <c r="DK38" s="283"/>
      <c r="DL38" s="283"/>
      <c r="DM38" s="283"/>
      <c r="DN38" s="207"/>
      <c r="DO38" s="207"/>
      <c r="DP38" s="283"/>
      <c r="DQ38" s="283"/>
      <c r="DR38" s="283"/>
      <c r="DS38" s="283"/>
      <c r="DT38" s="283"/>
      <c r="DU38" s="283"/>
      <c r="DV38" s="283"/>
      <c r="DW38" s="283"/>
      <c r="DX38" s="283"/>
      <c r="DY38" s="283"/>
      <c r="DZ38" s="283"/>
      <c r="EA38" s="207"/>
      <c r="EB38" s="207"/>
      <c r="EC38" s="283"/>
      <c r="ED38" s="283"/>
      <c r="EE38" s="283"/>
      <c r="EF38" s="283"/>
      <c r="EG38" s="283"/>
      <c r="EH38" s="283"/>
      <c r="EI38" s="283"/>
      <c r="EJ38" s="283"/>
      <c r="EK38" s="283"/>
      <c r="EL38" s="283"/>
      <c r="EM38" s="283"/>
      <c r="EN38" s="207"/>
      <c r="EO38" s="207"/>
      <c r="EP38" s="283"/>
      <c r="EQ38" s="283"/>
      <c r="ER38" s="283"/>
      <c r="ES38" s="283"/>
      <c r="ET38" s="283"/>
      <c r="EU38" s="283"/>
      <c r="EV38" s="283"/>
      <c r="EW38" s="283"/>
      <c r="EX38" s="283"/>
      <c r="EY38" s="283"/>
      <c r="EZ38" s="283"/>
      <c r="FA38" s="207"/>
      <c r="FB38" s="207"/>
      <c r="FC38" s="283"/>
      <c r="FD38" s="283"/>
      <c r="FE38" s="283"/>
      <c r="FF38" s="283"/>
      <c r="FG38" s="283"/>
      <c r="FH38" s="283"/>
      <c r="FI38" s="283"/>
      <c r="FJ38" s="283"/>
      <c r="FK38" s="283"/>
      <c r="FL38" s="283"/>
      <c r="FM38" s="283"/>
      <c r="FN38" s="207"/>
      <c r="FO38" s="207"/>
      <c r="FP38" s="283"/>
      <c r="FQ38" s="283"/>
      <c r="FR38" s="283"/>
      <c r="FS38" s="283"/>
      <c r="FT38" s="283"/>
      <c r="FU38" s="283"/>
      <c r="FV38" s="283"/>
      <c r="FW38" s="283"/>
      <c r="FX38" s="283"/>
      <c r="FY38" s="283"/>
      <c r="FZ38" s="283"/>
      <c r="GA38" s="207"/>
      <c r="GB38" s="207"/>
      <c r="GC38" s="283"/>
      <c r="GD38" s="283"/>
      <c r="GE38" s="283"/>
      <c r="GF38" s="283"/>
      <c r="GG38" s="283"/>
      <c r="GH38" s="283"/>
      <c r="GI38" s="283"/>
      <c r="GJ38" s="283"/>
      <c r="GK38" s="283"/>
      <c r="GL38" s="283"/>
      <c r="GM38" s="283"/>
      <c r="GN38" s="207"/>
      <c r="GO38" s="207"/>
      <c r="GP38" s="283"/>
      <c r="GQ38" s="283"/>
      <c r="GR38" s="283"/>
      <c r="GS38" s="283"/>
      <c r="GT38" s="283"/>
      <c r="GU38" s="283"/>
      <c r="GV38" s="283"/>
      <c r="GW38" s="283"/>
      <c r="GX38" s="283"/>
      <c r="GY38" s="283"/>
      <c r="GZ38" s="283"/>
      <c r="HA38" s="207"/>
      <c r="HB38" s="207"/>
      <c r="HC38" s="283"/>
      <c r="HD38" s="283"/>
      <c r="HE38" s="283"/>
      <c r="HF38" s="283"/>
      <c r="HG38" s="283"/>
      <c r="HH38" s="283"/>
      <c r="HI38" s="283"/>
      <c r="HJ38" s="283"/>
      <c r="HK38" s="283"/>
      <c r="HL38" s="283"/>
      <c r="HM38" s="283"/>
      <c r="HN38" s="207"/>
      <c r="HO38" s="207"/>
      <c r="HP38" s="283"/>
      <c r="HQ38" s="283"/>
      <c r="HR38" s="283"/>
      <c r="HS38" s="283"/>
      <c r="HT38" s="283"/>
      <c r="HU38" s="283"/>
      <c r="HV38" s="283"/>
      <c r="HW38" s="283"/>
      <c r="HX38" s="283"/>
      <c r="HY38" s="283"/>
      <c r="HZ38" s="283"/>
      <c r="IA38" s="207"/>
      <c r="IB38" s="207"/>
      <c r="IC38" s="283"/>
      <c r="ID38" s="283"/>
      <c r="IE38" s="283"/>
      <c r="IF38" s="283"/>
      <c r="IG38" s="283"/>
      <c r="IH38" s="283"/>
      <c r="II38" s="283"/>
      <c r="IJ38" s="283"/>
      <c r="IK38" s="283"/>
      <c r="IL38" s="283"/>
      <c r="IM38" s="283"/>
      <c r="IN38" s="207"/>
      <c r="IO38" s="207"/>
      <c r="IP38" s="283"/>
      <c r="IQ38" s="283"/>
      <c r="IR38" s="283"/>
      <c r="IS38" s="283"/>
      <c r="IT38" s="283"/>
      <c r="IU38" s="283"/>
      <c r="IV38" s="283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84"/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07"/>
      <c r="AB39" s="207"/>
      <c r="AC39" s="283"/>
      <c r="AD39" s="283"/>
      <c r="AE39" s="283"/>
      <c r="AF39" s="283"/>
      <c r="AG39" s="283"/>
      <c r="AH39" s="283"/>
      <c r="AI39" s="283"/>
      <c r="AJ39" s="283"/>
      <c r="AK39" s="283"/>
      <c r="AL39" s="283"/>
      <c r="AM39" s="283"/>
      <c r="AN39" s="207"/>
      <c r="AO39" s="207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07"/>
      <c r="BB39" s="207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07"/>
      <c r="BO39" s="207"/>
      <c r="BP39" s="283"/>
      <c r="BQ39" s="283"/>
      <c r="BR39" s="283"/>
      <c r="BS39" s="283"/>
      <c r="BT39" s="283"/>
      <c r="BU39" s="283"/>
      <c r="BV39" s="283"/>
      <c r="BW39" s="283"/>
      <c r="BX39" s="283"/>
      <c r="BY39" s="283"/>
      <c r="BZ39" s="283"/>
      <c r="CA39" s="207"/>
      <c r="CB39" s="207"/>
      <c r="CC39" s="283"/>
      <c r="CD39" s="283"/>
      <c r="CE39" s="283"/>
      <c r="CF39" s="283"/>
      <c r="CG39" s="283"/>
      <c r="CH39" s="283"/>
      <c r="CI39" s="283"/>
      <c r="CJ39" s="283"/>
      <c r="CK39" s="283"/>
      <c r="CL39" s="283"/>
      <c r="CM39" s="283"/>
      <c r="CN39" s="207"/>
      <c r="CO39" s="207"/>
      <c r="CP39" s="283"/>
      <c r="CQ39" s="283"/>
      <c r="CR39" s="283"/>
      <c r="CS39" s="283"/>
      <c r="CT39" s="283"/>
      <c r="CU39" s="283"/>
      <c r="CV39" s="283"/>
      <c r="CW39" s="283"/>
      <c r="CX39" s="283"/>
      <c r="CY39" s="283"/>
      <c r="CZ39" s="283"/>
      <c r="DA39" s="207"/>
      <c r="DB39" s="207"/>
      <c r="DC39" s="283"/>
      <c r="DD39" s="283"/>
      <c r="DE39" s="283"/>
      <c r="DF39" s="283"/>
      <c r="DG39" s="283"/>
      <c r="DH39" s="283"/>
      <c r="DI39" s="283"/>
      <c r="DJ39" s="283"/>
      <c r="DK39" s="283"/>
      <c r="DL39" s="283"/>
      <c r="DM39" s="283"/>
      <c r="DN39" s="207"/>
      <c r="DO39" s="207"/>
      <c r="DP39" s="283"/>
      <c r="DQ39" s="283"/>
      <c r="DR39" s="283"/>
      <c r="DS39" s="283"/>
      <c r="DT39" s="283"/>
      <c r="DU39" s="283"/>
      <c r="DV39" s="283"/>
      <c r="DW39" s="283"/>
      <c r="DX39" s="283"/>
      <c r="DY39" s="283"/>
      <c r="DZ39" s="283"/>
      <c r="EA39" s="207"/>
      <c r="EB39" s="207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07"/>
      <c r="EO39" s="207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07"/>
      <c r="FB39" s="207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3"/>
      <c r="FN39" s="207"/>
      <c r="FO39" s="207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07"/>
      <c r="GB39" s="207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07"/>
      <c r="GO39" s="207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3"/>
      <c r="HA39" s="207"/>
      <c r="HB39" s="207"/>
      <c r="HC39" s="283"/>
      <c r="HD39" s="283"/>
      <c r="HE39" s="283"/>
      <c r="HF39" s="283"/>
      <c r="HG39" s="283"/>
      <c r="HH39" s="283"/>
      <c r="HI39" s="283"/>
      <c r="HJ39" s="283"/>
      <c r="HK39" s="283"/>
      <c r="HL39" s="283"/>
      <c r="HM39" s="283"/>
      <c r="HN39" s="207"/>
      <c r="HO39" s="207"/>
      <c r="HP39" s="283"/>
      <c r="HQ39" s="283"/>
      <c r="HR39" s="283"/>
      <c r="HS39" s="283"/>
      <c r="HT39" s="283"/>
      <c r="HU39" s="283"/>
      <c r="HV39" s="283"/>
      <c r="HW39" s="283"/>
      <c r="HX39" s="283"/>
      <c r="HY39" s="283"/>
      <c r="HZ39" s="283"/>
      <c r="IA39" s="207"/>
      <c r="IB39" s="207"/>
      <c r="IC39" s="283"/>
      <c r="ID39" s="283"/>
      <c r="IE39" s="283"/>
      <c r="IF39" s="283"/>
      <c r="IG39" s="283"/>
      <c r="IH39" s="283"/>
      <c r="II39" s="283"/>
      <c r="IJ39" s="283"/>
      <c r="IK39" s="283"/>
      <c r="IL39" s="283"/>
      <c r="IM39" s="283"/>
      <c r="IN39" s="207"/>
      <c r="IO39" s="207"/>
      <c r="IP39" s="283"/>
      <c r="IQ39" s="283"/>
      <c r="IR39" s="283"/>
      <c r="IS39" s="283"/>
      <c r="IT39" s="283"/>
      <c r="IU39" s="283"/>
      <c r="IV39" s="283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84"/>
      <c r="Q40" s="284"/>
      <c r="R40" s="284"/>
      <c r="S40" s="284"/>
      <c r="T40" s="284"/>
      <c r="U40" s="284"/>
      <c r="V40" s="284"/>
      <c r="W40" s="284"/>
      <c r="X40" s="284"/>
      <c r="Y40" s="284"/>
      <c r="Z40" s="284"/>
      <c r="AA40" s="207"/>
      <c r="AB40" s="207"/>
      <c r="AC40" s="283"/>
      <c r="AD40" s="283"/>
      <c r="AE40" s="283"/>
      <c r="AF40" s="283"/>
      <c r="AG40" s="283"/>
      <c r="AH40" s="283"/>
      <c r="AI40" s="283"/>
      <c r="AJ40" s="283"/>
      <c r="AK40" s="283"/>
      <c r="AL40" s="283"/>
      <c r="AM40" s="283"/>
      <c r="AN40" s="207"/>
      <c r="AO40" s="207"/>
      <c r="AP40" s="283"/>
      <c r="AQ40" s="283"/>
      <c r="AR40" s="283"/>
      <c r="AS40" s="283"/>
      <c r="AT40" s="283"/>
      <c r="AU40" s="283"/>
      <c r="AV40" s="283"/>
      <c r="AW40" s="283"/>
      <c r="AX40" s="283"/>
      <c r="AY40" s="283"/>
      <c r="AZ40" s="283"/>
      <c r="BA40" s="207"/>
      <c r="BB40" s="207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07"/>
      <c r="BO40" s="207"/>
      <c r="BP40" s="283"/>
      <c r="BQ40" s="283"/>
      <c r="BR40" s="283"/>
      <c r="BS40" s="283"/>
      <c r="BT40" s="283"/>
      <c r="BU40" s="283"/>
      <c r="BV40" s="283"/>
      <c r="BW40" s="283"/>
      <c r="BX40" s="283"/>
      <c r="BY40" s="283"/>
      <c r="BZ40" s="283"/>
      <c r="CA40" s="207"/>
      <c r="CB40" s="207"/>
      <c r="CC40" s="283"/>
      <c r="CD40" s="283"/>
      <c r="CE40" s="283"/>
      <c r="CF40" s="283"/>
      <c r="CG40" s="283"/>
      <c r="CH40" s="283"/>
      <c r="CI40" s="283"/>
      <c r="CJ40" s="283"/>
      <c r="CK40" s="283"/>
      <c r="CL40" s="283"/>
      <c r="CM40" s="283"/>
      <c r="CN40" s="207"/>
      <c r="CO40" s="207"/>
      <c r="CP40" s="283"/>
      <c r="CQ40" s="283"/>
      <c r="CR40" s="283"/>
      <c r="CS40" s="283"/>
      <c r="CT40" s="283"/>
      <c r="CU40" s="283"/>
      <c r="CV40" s="283"/>
      <c r="CW40" s="283"/>
      <c r="CX40" s="283"/>
      <c r="CY40" s="283"/>
      <c r="CZ40" s="283"/>
      <c r="DA40" s="207"/>
      <c r="DB40" s="207"/>
      <c r="DC40" s="283"/>
      <c r="DD40" s="283"/>
      <c r="DE40" s="283"/>
      <c r="DF40" s="283"/>
      <c r="DG40" s="283"/>
      <c r="DH40" s="283"/>
      <c r="DI40" s="283"/>
      <c r="DJ40" s="283"/>
      <c r="DK40" s="283"/>
      <c r="DL40" s="283"/>
      <c r="DM40" s="283"/>
      <c r="DN40" s="207"/>
      <c r="DO40" s="207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3"/>
      <c r="EA40" s="207"/>
      <c r="EB40" s="207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07"/>
      <c r="EO40" s="207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07"/>
      <c r="FB40" s="207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07"/>
      <c r="FO40" s="207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07"/>
      <c r="GB40" s="207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07"/>
      <c r="GO40" s="207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07"/>
      <c r="HB40" s="207"/>
      <c r="HC40" s="283"/>
      <c r="HD40" s="283"/>
      <c r="HE40" s="283"/>
      <c r="HF40" s="283"/>
      <c r="HG40" s="283"/>
      <c r="HH40" s="283"/>
      <c r="HI40" s="283"/>
      <c r="HJ40" s="283"/>
      <c r="HK40" s="283"/>
      <c r="HL40" s="283"/>
      <c r="HM40" s="283"/>
      <c r="HN40" s="207"/>
      <c r="HO40" s="207"/>
      <c r="HP40" s="283"/>
      <c r="HQ40" s="283"/>
      <c r="HR40" s="283"/>
      <c r="HS40" s="283"/>
      <c r="HT40" s="283"/>
      <c r="HU40" s="283"/>
      <c r="HV40" s="283"/>
      <c r="HW40" s="283"/>
      <c r="HX40" s="283"/>
      <c r="HY40" s="283"/>
      <c r="HZ40" s="283"/>
      <c r="IA40" s="207"/>
      <c r="IB40" s="207"/>
      <c r="IC40" s="283"/>
      <c r="ID40" s="283"/>
      <c r="IE40" s="283"/>
      <c r="IF40" s="283"/>
      <c r="IG40" s="283"/>
      <c r="IH40" s="283"/>
      <c r="II40" s="283"/>
      <c r="IJ40" s="283"/>
      <c r="IK40" s="283"/>
      <c r="IL40" s="283"/>
      <c r="IM40" s="283"/>
      <c r="IN40" s="207"/>
      <c r="IO40" s="207"/>
      <c r="IP40" s="283"/>
      <c r="IQ40" s="283"/>
      <c r="IR40" s="283"/>
      <c r="IS40" s="283"/>
      <c r="IT40" s="283"/>
      <c r="IU40" s="283"/>
      <c r="IV40" s="283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0" t="s">
        <v>848</v>
      </c>
      <c r="B72" s="300"/>
      <c r="C72" s="300"/>
      <c r="D72" s="300"/>
      <c r="E72" s="300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1"/>
      <c r="B74" s="211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1"/>
      <c r="B75" s="211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1"/>
      <c r="B76" s="211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1"/>
      <c r="B77" s="211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1"/>
      <c r="B78" s="211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1"/>
      <c r="B79" s="211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1"/>
      <c r="B80" s="211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1"/>
      <c r="B81" s="211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1"/>
      <c r="B82" s="211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1"/>
      <c r="B83" s="211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1"/>
      <c r="B84" s="211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1"/>
      <c r="B85" s="211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1"/>
      <c r="B86" s="211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1"/>
      <c r="B87" s="211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1"/>
      <c r="B88" s="211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1"/>
      <c r="B89" s="211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1"/>
      <c r="B90" s="211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A70A" sheet="1" objects="1" scenarios="1"/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2014-11-18T18:04:22Z</cp:lastPrinted>
  <dcterms:created xsi:type="dcterms:W3CDTF">1997-12-04T19:04:30Z</dcterms:created>
  <dcterms:modified xsi:type="dcterms:W3CDTF">2014-12-05T17:20:31Z</dcterms:modified>
</cp:coreProperties>
</file>