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E115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1" i="2"/>
  <c r="C112" i="2"/>
  <c r="E112" i="2"/>
  <c r="C113" i="2"/>
  <c r="E113" i="2"/>
  <c r="C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I662" i="1"/>
  <c r="L290" i="1"/>
  <c r="F660" i="1" s="1"/>
  <c r="A31" i="12"/>
  <c r="C70" i="2"/>
  <c r="A40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F667" i="1"/>
  <c r="C12" i="10" l="1"/>
  <c r="C15" i="10"/>
  <c r="C111" i="2"/>
  <c r="C115" i="2" s="1"/>
  <c r="L247" i="1"/>
  <c r="H660" i="1" s="1"/>
  <c r="D6" i="13"/>
  <c r="C6" i="13" s="1"/>
  <c r="E33" i="13"/>
  <c r="D35" i="13" s="1"/>
  <c r="C128" i="2"/>
  <c r="L257" i="1"/>
  <c r="L271" i="1" s="1"/>
  <c r="G63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D31" i="13" l="1"/>
  <c r="C31" i="13" s="1"/>
  <c r="H664" i="1"/>
  <c r="I660" i="1"/>
  <c r="C145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67" i="1" l="1"/>
  <c r="H672" i="1"/>
  <c r="C6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<sst xmlns="http://schemas.openxmlformats.org/spreadsheetml/2006/main" count="3954" uniqueCount="912">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</sst>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428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914558.26</v>
      </c>
      <c r="G9" s="18">
        <v>-68543.070000000007</v>
      </c>
      <c r="H9" s="18">
        <v>-55233.72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3309.39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94028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38780.5</v>
      </c>
      <c r="G13" s="18">
        <v>43870.71</v>
      </c>
      <c r="H13" s="18">
        <v>59719.71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13357.71</v>
      </c>
      <c r="G14" s="18">
        <v>37768.19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1060724.47</v>
      </c>
      <c r="G19" s="41">
        <f>SUM(G9:G18)</f>
        <v>13095.829999999994</v>
      </c>
      <c r="H19" s="41">
        <f>SUM(H9:H18)</f>
        <v>4485.989999999998</v>
      </c>
      <c r="I19" s="41">
        <f>SUM(I9:I18)</f>
        <v>0</v>
      </c>
      <c r="J19" s="41">
        <f>SUM(J9:J18)</f>
        <v>3309.39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203239.14</v>
      </c>
      <c r="G24" s="18"/>
      <c r="H24" s="18">
        <v>4485.99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12233.56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215472.7</v>
      </c>
      <c r="G32" s="41">
        <f>SUM(G22:G31)</f>
        <v>0</v>
      </c>
      <c r="H32" s="41">
        <f>SUM(H22:H31)</f>
        <v>4485.99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719535.24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3309.39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13095.83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125716.53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845251.77</v>
      </c>
      <c r="G51" s="41">
        <f>SUM(G35:G50)</f>
        <v>13095.83</v>
      </c>
      <c r="H51" s="41">
        <f>SUM(H35:H50)</f>
        <v>0</v>
      </c>
      <c r="I51" s="41">
        <f>SUM(I35:I50)</f>
        <v>0</v>
      </c>
      <c r="J51" s="41">
        <f>SUM(J35:J50)</f>
        <v>3309.39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1060724.47</v>
      </c>
      <c r="G52" s="41">
        <f>G51+G32</f>
        <v>13095.83</v>
      </c>
      <c r="H52" s="41">
        <f>H51+H32</f>
        <v>4485.99</v>
      </c>
      <c r="I52" s="41">
        <f>I51+I32</f>
        <v>0</v>
      </c>
      <c r="J52" s="41">
        <f>J51+J32</f>
        <v>3309.39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6993281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6993281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2930.9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291754.83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29821.279999999999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324507.01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1628.3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219298.43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11313.98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45331.95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58274.229999999996</v>
      </c>
      <c r="G111" s="41">
        <f>SUM(G96:G110)</f>
        <v>219298.43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7376062.2400000002</v>
      </c>
      <c r="G112" s="41">
        <f>G60+G111</f>
        <v>219298.43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2552960.11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1777983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4330943.1099999994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101764.28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63560.5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2978.81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165324.78</v>
      </c>
      <c r="G136" s="41">
        <f>SUM(G123:G135)</f>
        <v>2978.81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4496267.8899999997</v>
      </c>
      <c r="G140" s="41">
        <f>G121+SUM(G136:G137)</f>
        <v>2978.81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275123.71999999997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39395.56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79749.740000000005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3465.18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119416.67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112008.08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71367.75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183375.83000000002</v>
      </c>
      <c r="G162" s="41">
        <f>SUM(G150:G161)</f>
        <v>119416.67</v>
      </c>
      <c r="H162" s="41">
        <f>SUM(H150:H161)</f>
        <v>397734.19999999995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183375.83000000002</v>
      </c>
      <c r="G169" s="41">
        <f>G147+G162+SUM(G163:G168)</f>
        <v>119416.67</v>
      </c>
      <c r="H169" s="41">
        <f>H147+H162+SUM(H163:H168)</f>
        <v>397734.19999999995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12055705.959999999</v>
      </c>
      <c r="G193" s="47">
        <f>G112+G140+G169+G192</f>
        <v>341693.91</v>
      </c>
      <c r="H193" s="47">
        <f>H112+H140+H169+H192</f>
        <v>397734.19999999995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2855526.04</v>
      </c>
      <c r="G233" s="18">
        <v>1328197.96</v>
      </c>
      <c r="H233" s="18">
        <v>101421.4</v>
      </c>
      <c r="I233" s="18">
        <v>110903.64</v>
      </c>
      <c r="J233" s="18">
        <v>47003.13</v>
      </c>
      <c r="K233" s="18">
        <v>884</v>
      </c>
      <c r="L233" s="19">
        <f>SUM(F233:K233)</f>
        <v>4443936.17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752396.24</v>
      </c>
      <c r="G234" s="18">
        <v>425130.34</v>
      </c>
      <c r="H234" s="18">
        <v>322518.26</v>
      </c>
      <c r="I234" s="18">
        <v>9827.66</v>
      </c>
      <c r="J234" s="18"/>
      <c r="K234" s="18">
        <v>402</v>
      </c>
      <c r="L234" s="19">
        <f>SUM(F234:K234)</f>
        <v>1510274.5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249900.01</v>
      </c>
      <c r="G235" s="18">
        <v>122605.38</v>
      </c>
      <c r="H235" s="18">
        <v>6366.8</v>
      </c>
      <c r="I235" s="18">
        <v>24435.439999999999</v>
      </c>
      <c r="J235" s="18">
        <v>2162.0500000000002</v>
      </c>
      <c r="K235" s="18">
        <v>1028</v>
      </c>
      <c r="L235" s="19">
        <f>SUM(F235:K235)</f>
        <v>406497.68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235508.49</v>
      </c>
      <c r="G236" s="18">
        <v>44454.45</v>
      </c>
      <c r="H236" s="18">
        <v>102126.52</v>
      </c>
      <c r="I236" s="18">
        <v>54892.41</v>
      </c>
      <c r="J236" s="18">
        <v>23834.5</v>
      </c>
      <c r="K236" s="18">
        <v>12165</v>
      </c>
      <c r="L236" s="19">
        <f>SUM(F236:K236)</f>
        <v>472981.37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534886.59</v>
      </c>
      <c r="G238" s="18">
        <v>247653.32</v>
      </c>
      <c r="H238" s="18">
        <v>133162.23999999999</v>
      </c>
      <c r="I238" s="18">
        <v>4729.03</v>
      </c>
      <c r="J238" s="18"/>
      <c r="K238" s="18">
        <v>1817</v>
      </c>
      <c r="L238" s="19">
        <f t="shared" ref="L238:L244" si="4">SUM(F238:K238)</f>
        <v>922248.17999999993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116469.84</v>
      </c>
      <c r="G239" s="18">
        <v>126115.58</v>
      </c>
      <c r="H239" s="18">
        <v>3728.16</v>
      </c>
      <c r="I239" s="18">
        <v>36735.67</v>
      </c>
      <c r="J239" s="18">
        <v>5252.3</v>
      </c>
      <c r="K239" s="18"/>
      <c r="L239" s="19">
        <f t="shared" si="4"/>
        <v>288301.55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285332.59000000003</v>
      </c>
      <c r="G240" s="18">
        <v>148073.53</v>
      </c>
      <c r="H240" s="18">
        <v>412707.5</v>
      </c>
      <c r="I240" s="18">
        <v>3079.29</v>
      </c>
      <c r="J240" s="18"/>
      <c r="K240" s="18">
        <v>4738.9799999999996</v>
      </c>
      <c r="L240" s="19">
        <f t="shared" si="4"/>
        <v>853931.89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319828.37</v>
      </c>
      <c r="G241" s="18">
        <v>196641.64</v>
      </c>
      <c r="H241" s="18">
        <v>18514.62</v>
      </c>
      <c r="I241" s="18">
        <v>5223.96</v>
      </c>
      <c r="J241" s="18"/>
      <c r="K241" s="18">
        <v>14205.05</v>
      </c>
      <c r="L241" s="19">
        <f t="shared" si="4"/>
        <v>554413.64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1346.78</v>
      </c>
      <c r="I242" s="18"/>
      <c r="J242" s="18"/>
      <c r="K242" s="18"/>
      <c r="L242" s="19">
        <f t="shared" si="4"/>
        <v>1346.78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435861.52</v>
      </c>
      <c r="G243" s="18">
        <v>199303.7</v>
      </c>
      <c r="H243" s="18">
        <v>350644.44</v>
      </c>
      <c r="I243" s="18">
        <v>468447.49</v>
      </c>
      <c r="J243" s="18">
        <v>49598.559999999998</v>
      </c>
      <c r="K243" s="18"/>
      <c r="L243" s="19">
        <f t="shared" si="4"/>
        <v>1503855.71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469848.28</v>
      </c>
      <c r="I244" s="18"/>
      <c r="J244" s="18">
        <v>62316</v>
      </c>
      <c r="K244" s="18"/>
      <c r="L244" s="19">
        <f t="shared" si="4"/>
        <v>532164.28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5785709.6899999995</v>
      </c>
      <c r="G247" s="41">
        <f t="shared" si="5"/>
        <v>2838175.9000000004</v>
      </c>
      <c r="H247" s="41">
        <f t="shared" si="5"/>
        <v>1922385</v>
      </c>
      <c r="I247" s="41">
        <f t="shared" si="5"/>
        <v>718274.59</v>
      </c>
      <c r="J247" s="41">
        <f t="shared" si="5"/>
        <v>190166.53999999998</v>
      </c>
      <c r="K247" s="41">
        <f t="shared" si="5"/>
        <v>35240.03</v>
      </c>
      <c r="L247" s="41">
        <f t="shared" si="5"/>
        <v>11489951.749999998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464474.34</v>
      </c>
      <c r="I255" s="18"/>
      <c r="J255" s="18"/>
      <c r="K255" s="18"/>
      <c r="L255" s="19">
        <f t="shared" si="6"/>
        <v>464474.34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464474.34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464474.34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5785709.6899999995</v>
      </c>
      <c r="G257" s="41">
        <f t="shared" si="8"/>
        <v>2838175.9000000004</v>
      </c>
      <c r="H257" s="41">
        <f t="shared" si="8"/>
        <v>2386859.34</v>
      </c>
      <c r="I257" s="41">
        <f t="shared" si="8"/>
        <v>718274.59</v>
      </c>
      <c r="J257" s="41">
        <f t="shared" si="8"/>
        <v>190166.53999999998</v>
      </c>
      <c r="K257" s="41">
        <f t="shared" si="8"/>
        <v>35240.03</v>
      </c>
      <c r="L257" s="41">
        <f t="shared" si="8"/>
        <v>11954426.089999998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5785709.6899999995</v>
      </c>
      <c r="G271" s="42">
        <f t="shared" si="11"/>
        <v>2838175.9000000004</v>
      </c>
      <c r="H271" s="42">
        <f t="shared" si="11"/>
        <v>2386859.34</v>
      </c>
      <c r="I271" s="42">
        <f t="shared" si="11"/>
        <v>718274.59</v>
      </c>
      <c r="J271" s="42">
        <f t="shared" si="11"/>
        <v>190166.53999999998</v>
      </c>
      <c r="K271" s="42">
        <f t="shared" si="11"/>
        <v>35240.03</v>
      </c>
      <c r="L271" s="42">
        <f t="shared" si="11"/>
        <v>11954426.089999998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7572</v>
      </c>
      <c r="G314" s="18">
        <v>3323</v>
      </c>
      <c r="H314" s="18"/>
      <c r="I314" s="18">
        <v>12651.22</v>
      </c>
      <c r="J314" s="18"/>
      <c r="K314" s="18"/>
      <c r="L314" s="19">
        <f>SUM(F314:K314)</f>
        <v>23546.22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103491.2</v>
      </c>
      <c r="G315" s="18">
        <v>40332.85</v>
      </c>
      <c r="H315" s="18">
        <v>15560</v>
      </c>
      <c r="I315" s="18">
        <v>5885.52</v>
      </c>
      <c r="J315" s="18">
        <v>10510</v>
      </c>
      <c r="K315" s="18"/>
      <c r="L315" s="19">
        <f>SUM(F315:K315)</f>
        <v>175779.56999999998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>
        <v>1996</v>
      </c>
      <c r="H316" s="18">
        <v>891</v>
      </c>
      <c r="I316" s="18">
        <v>3506.63</v>
      </c>
      <c r="J316" s="18">
        <v>70686.080000000002</v>
      </c>
      <c r="K316" s="18">
        <v>2670.03</v>
      </c>
      <c r="L316" s="19">
        <f>SUM(F316:K316)</f>
        <v>79749.740000000005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2861.83</v>
      </c>
      <c r="J317" s="18"/>
      <c r="K317" s="18"/>
      <c r="L317" s="19">
        <f>SUM(F317:K317)</f>
        <v>2861.83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35908</v>
      </c>
      <c r="G319" s="18">
        <v>17195.060000000001</v>
      </c>
      <c r="H319" s="18"/>
      <c r="I319" s="18"/>
      <c r="J319" s="18"/>
      <c r="K319" s="18"/>
      <c r="L319" s="19">
        <f t="shared" ref="L319:L325" si="16">SUM(F319:K319)</f>
        <v>53103.06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>
        <v>2917.85</v>
      </c>
      <c r="H320" s="18">
        <v>18105.48</v>
      </c>
      <c r="I320" s="18"/>
      <c r="J320" s="18"/>
      <c r="K320" s="18"/>
      <c r="L320" s="19">
        <f t="shared" si="16"/>
        <v>21023.329999999998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15221.87</v>
      </c>
      <c r="G321" s="18"/>
      <c r="H321" s="18"/>
      <c r="I321" s="18"/>
      <c r="J321" s="18"/>
      <c r="K321" s="18"/>
      <c r="L321" s="19">
        <f t="shared" si="16"/>
        <v>15221.87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22983.4</v>
      </c>
      <c r="L323" s="19">
        <f t="shared" si="16"/>
        <v>22983.4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162193.07</v>
      </c>
      <c r="G328" s="42">
        <f t="shared" si="17"/>
        <v>65764.760000000009</v>
      </c>
      <c r="H328" s="42">
        <f t="shared" si="17"/>
        <v>34556.479999999996</v>
      </c>
      <c r="I328" s="42">
        <f t="shared" si="17"/>
        <v>24905.199999999997</v>
      </c>
      <c r="J328" s="42">
        <f t="shared" si="17"/>
        <v>81196.08</v>
      </c>
      <c r="K328" s="42">
        <f t="shared" si="17"/>
        <v>25653.43</v>
      </c>
      <c r="L328" s="41">
        <f t="shared" si="17"/>
        <v>394269.02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2886</v>
      </c>
      <c r="G333" s="18">
        <v>76.5</v>
      </c>
      <c r="H333" s="18">
        <v>230</v>
      </c>
      <c r="I333" s="18">
        <v>272.68</v>
      </c>
      <c r="J333" s="18"/>
      <c r="K333" s="18"/>
      <c r="L333" s="19">
        <f t="shared" si="18"/>
        <v>3465.18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2886</v>
      </c>
      <c r="G337" s="41">
        <f t="shared" si="19"/>
        <v>76.5</v>
      </c>
      <c r="H337" s="41">
        <f t="shared" si="19"/>
        <v>230</v>
      </c>
      <c r="I337" s="41">
        <f t="shared" si="19"/>
        <v>272.68</v>
      </c>
      <c r="J337" s="41">
        <f t="shared" si="19"/>
        <v>0</v>
      </c>
      <c r="K337" s="41">
        <f t="shared" si="19"/>
        <v>0</v>
      </c>
      <c r="L337" s="41">
        <f t="shared" si="18"/>
        <v>3465.18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165079.07</v>
      </c>
      <c r="G338" s="41">
        <f t="shared" si="20"/>
        <v>65841.260000000009</v>
      </c>
      <c r="H338" s="41">
        <f t="shared" si="20"/>
        <v>34786.479999999996</v>
      </c>
      <c r="I338" s="41">
        <f t="shared" si="20"/>
        <v>25177.879999999997</v>
      </c>
      <c r="J338" s="41">
        <f t="shared" si="20"/>
        <v>81196.08</v>
      </c>
      <c r="K338" s="41">
        <f t="shared" si="20"/>
        <v>25653.43</v>
      </c>
      <c r="L338" s="41">
        <f t="shared" si="20"/>
        <v>397734.2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165079.07</v>
      </c>
      <c r="G352" s="41">
        <f>G338</f>
        <v>65841.260000000009</v>
      </c>
      <c r="H352" s="41">
        <f>H338</f>
        <v>34786.479999999996</v>
      </c>
      <c r="I352" s="41">
        <f>I338</f>
        <v>25177.879999999997</v>
      </c>
      <c r="J352" s="41">
        <f>J338</f>
        <v>81196.08</v>
      </c>
      <c r="K352" s="47">
        <f>K338+K351</f>
        <v>25653.43</v>
      </c>
      <c r="L352" s="41">
        <f>L338+L351</f>
        <v>397734.2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335506</v>
      </c>
      <c r="I360" s="18"/>
      <c r="J360" s="18"/>
      <c r="K360" s="18"/>
      <c r="L360" s="19">
        <f>SUM(F360:K360)</f>
        <v>335506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335506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335506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3309.39</v>
      </c>
      <c r="G440" s="18"/>
      <c r="H440" s="18"/>
      <c r="I440" s="56">
        <f t="shared" si="33"/>
        <v>3309.39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3309.39</v>
      </c>
      <c r="G446" s="13">
        <f>SUM(G439:G445)</f>
        <v>0</v>
      </c>
      <c r="H446" s="13">
        <f>SUM(H439:H445)</f>
        <v>0</v>
      </c>
      <c r="I446" s="13">
        <f>SUM(I439:I445)</f>
        <v>3309.39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3309.39</v>
      </c>
      <c r="G459" s="18"/>
      <c r="H459" s="18"/>
      <c r="I459" s="56">
        <f t="shared" si="34"/>
        <v>3309.39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3309.39</v>
      </c>
      <c r="G460" s="83">
        <f>SUM(G454:G459)</f>
        <v>0</v>
      </c>
      <c r="H460" s="83">
        <f>SUM(H454:H459)</f>
        <v>0</v>
      </c>
      <c r="I460" s="83">
        <f>SUM(I454:I459)</f>
        <v>3309.39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3309.39</v>
      </c>
      <c r="G461" s="42">
        <f>G452+G460</f>
        <v>0</v>
      </c>
      <c r="H461" s="42">
        <f>H452+H460</f>
        <v>0</v>
      </c>
      <c r="I461" s="42">
        <f>I452+I460</f>
        <v>3309.39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743971.9</v>
      </c>
      <c r="G465" s="18">
        <v>6907.92</v>
      </c>
      <c r="H465" s="18"/>
      <c r="I465" s="18"/>
      <c r="J465" s="18">
        <v>3309.39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12055705.960000001</v>
      </c>
      <c r="G468" s="18">
        <v>341693.91</v>
      </c>
      <c r="H468" s="18">
        <v>397734.2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12055705.960000001</v>
      </c>
      <c r="G470" s="53">
        <f>SUM(G468:G469)</f>
        <v>341693.91</v>
      </c>
      <c r="H470" s="53">
        <f>SUM(H468:H469)</f>
        <v>397734.2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11954426.09</v>
      </c>
      <c r="G472" s="18">
        <v>335506</v>
      </c>
      <c r="H472" s="18">
        <v>397734.2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11954426.09</v>
      </c>
      <c r="G474" s="53">
        <f>SUM(G472:G473)</f>
        <v>335506</v>
      </c>
      <c r="H474" s="53">
        <f>SUM(H472:H473)</f>
        <v>397734.2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845251.77000000142</v>
      </c>
      <c r="G476" s="53">
        <f>(G465+G470)- G474</f>
        <v>13095.829999999958</v>
      </c>
      <c r="H476" s="53">
        <f>(H465+H470)- H474</f>
        <v>0</v>
      </c>
      <c r="I476" s="53">
        <f>(I465+I470)- I474</f>
        <v>0</v>
      </c>
      <c r="J476" s="53">
        <f>(J465+J470)- J474</f>
        <v>3309.39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725530.44</v>
      </c>
      <c r="G523" s="18">
        <v>400730.29</v>
      </c>
      <c r="H523" s="18">
        <v>47775.26</v>
      </c>
      <c r="I523" s="18">
        <v>15713.18</v>
      </c>
      <c r="J523" s="18">
        <v>10510</v>
      </c>
      <c r="K523" s="18">
        <v>402</v>
      </c>
      <c r="L523" s="88">
        <f>SUM(F523:K523)</f>
        <v>1200661.17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725530.44</v>
      </c>
      <c r="G524" s="108">
        <f t="shared" ref="G524:L524" si="36">SUM(G521:G523)</f>
        <v>400730.29</v>
      </c>
      <c r="H524" s="108">
        <f t="shared" si="36"/>
        <v>47775.26</v>
      </c>
      <c r="I524" s="108">
        <f t="shared" si="36"/>
        <v>15713.18</v>
      </c>
      <c r="J524" s="108">
        <f t="shared" si="36"/>
        <v>10510</v>
      </c>
      <c r="K524" s="108">
        <f t="shared" si="36"/>
        <v>402</v>
      </c>
      <c r="L524" s="89">
        <f t="shared" si="36"/>
        <v>1200661.17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153352.03</v>
      </c>
      <c r="G528" s="18">
        <v>65515.79</v>
      </c>
      <c r="H528" s="18">
        <v>40826.67</v>
      </c>
      <c r="I528" s="18">
        <v>916.05</v>
      </c>
      <c r="J528" s="18"/>
      <c r="K528" s="18">
        <v>1243</v>
      </c>
      <c r="L528" s="88">
        <f>SUM(F528:K528)</f>
        <v>261853.53999999998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153352.03</v>
      </c>
      <c r="G529" s="89">
        <f t="shared" ref="G529:L529" si="37">SUM(G526:G528)</f>
        <v>65515.79</v>
      </c>
      <c r="H529" s="89">
        <f t="shared" si="37"/>
        <v>40826.67</v>
      </c>
      <c r="I529" s="89">
        <f t="shared" si="37"/>
        <v>916.05</v>
      </c>
      <c r="J529" s="89">
        <f t="shared" si="37"/>
        <v>0</v>
      </c>
      <c r="K529" s="89">
        <f t="shared" si="37"/>
        <v>1243</v>
      </c>
      <c r="L529" s="89">
        <f t="shared" si="37"/>
        <v>261853.53999999998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163039.29999999999</v>
      </c>
      <c r="G533" s="18">
        <v>78432.98</v>
      </c>
      <c r="H533" s="18">
        <v>695.31</v>
      </c>
      <c r="I533" s="18"/>
      <c r="J533" s="18"/>
      <c r="K533" s="18"/>
      <c r="L533" s="88">
        <f>SUM(F533:K533)</f>
        <v>242167.58999999997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163039.29999999999</v>
      </c>
      <c r="G534" s="89">
        <f t="shared" ref="G534:L534" si="38">SUM(G531:G533)</f>
        <v>78432.98</v>
      </c>
      <c r="H534" s="89">
        <f t="shared" si="38"/>
        <v>695.31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242167.58999999997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63782.25</v>
      </c>
      <c r="I543" s="18"/>
      <c r="J543" s="18"/>
      <c r="K543" s="18"/>
      <c r="L543" s="88">
        <f>SUM(F543:K543)</f>
        <v>63782.25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63782.25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63782.25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1041921.77</v>
      </c>
      <c r="G545" s="89">
        <f t="shared" ref="G545:L545" si="41">G524+G529+G534+G539+G544</f>
        <v>544679.05999999994</v>
      </c>
      <c r="H545" s="89">
        <f t="shared" si="41"/>
        <v>153079.49</v>
      </c>
      <c r="I545" s="89">
        <f t="shared" si="41"/>
        <v>16629.23</v>
      </c>
      <c r="J545" s="89">
        <f t="shared" si="41"/>
        <v>10510</v>
      </c>
      <c r="K545" s="89">
        <f t="shared" si="41"/>
        <v>1645</v>
      </c>
      <c r="L545" s="89">
        <f t="shared" si="41"/>
        <v>1768464.5499999998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1200661.17</v>
      </c>
      <c r="G551" s="87">
        <f>L528</f>
        <v>261853.53999999998</v>
      </c>
      <c r="H551" s="87">
        <f>L533</f>
        <v>242167.58999999997</v>
      </c>
      <c r="I551" s="87">
        <f>L538</f>
        <v>0</v>
      </c>
      <c r="J551" s="87">
        <f>L543</f>
        <v>63782.25</v>
      </c>
      <c r="K551" s="87">
        <f>SUM(F551:J551)</f>
        <v>1768464.5499999998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1200661.17</v>
      </c>
      <c r="G552" s="89">
        <f t="shared" si="42"/>
        <v>261853.53999999998</v>
      </c>
      <c r="H552" s="89">
        <f t="shared" si="42"/>
        <v>242167.58999999997</v>
      </c>
      <c r="I552" s="89">
        <f t="shared" si="42"/>
        <v>0</v>
      </c>
      <c r="J552" s="89">
        <f t="shared" si="42"/>
        <v>63782.25</v>
      </c>
      <c r="K552" s="89">
        <f t="shared" si="42"/>
        <v>1768464.5499999998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192306.39</v>
      </c>
      <c r="I579" s="87">
        <f t="shared" si="47"/>
        <v>192306.39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61294.45</v>
      </c>
      <c r="I583" s="87">
        <f t="shared" si="47"/>
        <v>61294.45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361042.32</v>
      </c>
      <c r="K591" s="104">
        <f t="shared" ref="K591:K597" si="48">SUM(H591:J591)</f>
        <v>361042.32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63782.25</v>
      </c>
      <c r="K592" s="104">
        <f t="shared" si="48"/>
        <v>63782.25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78000</v>
      </c>
      <c r="K594" s="104">
        <f t="shared" si="48"/>
        <v>78000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29339.71</v>
      </c>
      <c r="K595" s="104">
        <f t="shared" si="48"/>
        <v>29339.71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532164.28</v>
      </c>
      <c r="K598" s="108">
        <f>SUM(K591:K597)</f>
        <v>532164.28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271362.62</v>
      </c>
      <c r="K604" s="104">
        <f>SUM(H604:J604)</f>
        <v>271362.62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271362.62</v>
      </c>
      <c r="K605" s="108">
        <f>SUM(K602:K604)</f>
        <v>271362.62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3284.5</v>
      </c>
      <c r="G613" s="18">
        <v>1621.43</v>
      </c>
      <c r="H613" s="18"/>
      <c r="I613" s="18">
        <v>4699.0200000000004</v>
      </c>
      <c r="J613" s="18"/>
      <c r="K613" s="18"/>
      <c r="L613" s="88">
        <f>SUM(F613:K613)</f>
        <v>9604.9500000000007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3284.5</v>
      </c>
      <c r="G614" s="108">
        <f t="shared" si="49"/>
        <v>1621.43</v>
      </c>
      <c r="H614" s="108">
        <f t="shared" si="49"/>
        <v>0</v>
      </c>
      <c r="I614" s="108">
        <f t="shared" si="49"/>
        <v>4699.0200000000004</v>
      </c>
      <c r="J614" s="108">
        <f t="shared" si="49"/>
        <v>0</v>
      </c>
      <c r="K614" s="108">
        <f t="shared" si="49"/>
        <v>0</v>
      </c>
      <c r="L614" s="89">
        <f t="shared" si="49"/>
        <v>9604.9500000000007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1060724.47</v>
      </c>
      <c r="H617" s="109">
        <f>SUM(F52)</f>
        <v>1060724.47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13095.829999999994</v>
      </c>
      <c r="H618" s="109">
        <f>SUM(G52)</f>
        <v>13095.83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4485.989999999998</v>
      </c>
      <c r="H619" s="109">
        <f>SUM(H52)</f>
        <v>4485.99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3309.39</v>
      </c>
      <c r="H621" s="109">
        <f>SUM(J52)</f>
        <v>3309.39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845251.77</v>
      </c>
      <c r="H622" s="109">
        <f>F476</f>
        <v>845251.77000000142</v>
      </c>
      <c r="I622" s="121" t="s">
        <v>101</v>
      </c>
      <c r="J622" s="109">
        <f t="shared" ref="J622:J655" si="50">G622-H622</f>
        <v>-1.3969838619232178E-9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13095.83</v>
      </c>
      <c r="H623" s="109">
        <f>G476</f>
        <v>13095.829999999958</v>
      </c>
      <c r="I623" s="121" t="s">
        <v>102</v>
      </c>
      <c r="J623" s="109">
        <f t="shared" si="50"/>
        <v>4.1836756281554699E-11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3309.39</v>
      </c>
      <c r="H626" s="109">
        <f>J476</f>
        <v>3309.39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12055705.959999999</v>
      </c>
      <c r="H627" s="104">
        <f>SUM(F468)</f>
        <v>12055705.960000001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341693.91</v>
      </c>
      <c r="H628" s="104">
        <f>SUM(G468)</f>
        <v>341693.91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397734.19999999995</v>
      </c>
      <c r="H629" s="104">
        <f>SUM(H468)</f>
        <v>397734.2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11954426.089999998</v>
      </c>
      <c r="H632" s="104">
        <f>SUM(F472)</f>
        <v>11954426.09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397734.2</v>
      </c>
      <c r="H633" s="104">
        <f>SUM(H472)</f>
        <v>397734.2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335506</v>
      </c>
      <c r="H635" s="104">
        <f>SUM(G472)</f>
        <v>335506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3309.39</v>
      </c>
      <c r="H639" s="104">
        <f>SUM(F461)</f>
        <v>3309.39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3309.39</v>
      </c>
      <c r="H642" s="104">
        <f>SUM(I461)</f>
        <v>3309.39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532164.28</v>
      </c>
      <c r="H647" s="104">
        <f>L208+L226+L244</f>
        <v>532164.28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271362.62</v>
      </c>
      <c r="H648" s="104">
        <f>(J257+J338)-(J255+J336)</f>
        <v>271362.62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532164.28</v>
      </c>
      <c r="H651" s="104">
        <f>J598</f>
        <v>532164.28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12219726.769999998</v>
      </c>
      <c r="I660" s="19">
        <f>SUM(F660:H660)</f>
        <v>12219726.769999998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219298.43</v>
      </c>
      <c r="I661" s="19">
        <f>SUM(F661:H661)</f>
        <v>219298.43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469848.28</v>
      </c>
      <c r="I662" s="19">
        <f>SUM(F662:H662)</f>
        <v>469848.28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534568.40999999992</v>
      </c>
      <c r="I663" s="19">
        <f>SUM(F663:H663)</f>
        <v>534568.40999999992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10996011.649999999</v>
      </c>
      <c r="I664" s="19">
        <f>I660-SUM(I661:I663)</f>
        <v>10996011.649999999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657.6</v>
      </c>
      <c r="I665" s="19">
        <f>SUM(F665:H665)</f>
        <v>657.6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16721.43</v>
      </c>
      <c r="I667" s="19">
        <f>ROUND(I664/I665,2)</f>
        <v>16721.43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5.08</v>
      </c>
      <c r="I670" s="19">
        <f>SUM(F670:H670)</f>
        <v>5.08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16593.25</v>
      </c>
      <c r="I672" s="19">
        <f>ROUND((I664+I669)/(I665+I670),2)</f>
        <v>16593.25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40" sqref="A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PEMI-BAKER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2863098.04</v>
      </c>
      <c r="C9" s="229">
        <f>'DOE25'!G197+'DOE25'!G215+'DOE25'!G233+'DOE25'!G276+'DOE25'!G295+'DOE25'!G314</f>
        <v>1331520.96</v>
      </c>
    </row>
    <row r="10" spans="1:3" x14ac:dyDescent="0.2">
      <c r="A10" t="s">
        <v>779</v>
      </c>
      <c r="B10" s="240">
        <v>2729860.91</v>
      </c>
      <c r="C10" s="240">
        <v>1215077.1399999999</v>
      </c>
    </row>
    <row r="11" spans="1:3" x14ac:dyDescent="0.2">
      <c r="A11" t="s">
        <v>780</v>
      </c>
      <c r="B11" s="240">
        <v>125823.61</v>
      </c>
      <c r="C11" s="240">
        <v>113828.42</v>
      </c>
    </row>
    <row r="12" spans="1:3" x14ac:dyDescent="0.2">
      <c r="A12" t="s">
        <v>781</v>
      </c>
      <c r="B12" s="240">
        <v>7413.52</v>
      </c>
      <c r="C12" s="240">
        <v>2615.4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2863098.04</v>
      </c>
      <c r="C13" s="231">
        <f>SUM(C10:C12)</f>
        <v>1331520.9599999997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855887.44</v>
      </c>
      <c r="C18" s="229">
        <f>'DOE25'!G198+'DOE25'!G216+'DOE25'!G234+'DOE25'!G277+'DOE25'!G296+'DOE25'!G315</f>
        <v>465463.19</v>
      </c>
    </row>
    <row r="19" spans="1:3" x14ac:dyDescent="0.2">
      <c r="A19" t="s">
        <v>779</v>
      </c>
      <c r="B19" s="240">
        <v>518904.78</v>
      </c>
      <c r="C19" s="240">
        <v>249146.23999999999</v>
      </c>
    </row>
    <row r="20" spans="1:3" x14ac:dyDescent="0.2">
      <c r="A20" t="s">
        <v>780</v>
      </c>
      <c r="B20" s="240">
        <v>276408.52</v>
      </c>
      <c r="C20" s="240">
        <v>179339.43</v>
      </c>
    </row>
    <row r="21" spans="1:3" x14ac:dyDescent="0.2">
      <c r="A21" t="s">
        <v>781</v>
      </c>
      <c r="B21" s="240">
        <v>60574.14</v>
      </c>
      <c r="C21" s="240">
        <v>36977.519999999997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855887.44000000006</v>
      </c>
      <c r="C22" s="231">
        <f>SUM(C19:C21)</f>
        <v>465463.19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249900.01</v>
      </c>
      <c r="C27" s="234">
        <f>'DOE25'!G199+'DOE25'!G217+'DOE25'!G235+'DOE25'!G278+'DOE25'!G297+'DOE25'!G316</f>
        <v>124601.38</v>
      </c>
    </row>
    <row r="28" spans="1:3" x14ac:dyDescent="0.2">
      <c r="A28" t="s">
        <v>779</v>
      </c>
      <c r="B28" s="240">
        <v>249900.01</v>
      </c>
      <c r="C28" s="240">
        <v>124601.38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249900.01</v>
      </c>
      <c r="C31" s="231">
        <f>SUM(C28:C30)</f>
        <v>124601.38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235508.49</v>
      </c>
      <c r="C36" s="235">
        <f>'DOE25'!G200+'DOE25'!G218+'DOE25'!G236+'DOE25'!G279+'DOE25'!G298+'DOE25'!G317</f>
        <v>44454.45</v>
      </c>
    </row>
    <row r="37" spans="1:3" x14ac:dyDescent="0.2">
      <c r="A37" t="s">
        <v>779</v>
      </c>
      <c r="B37" s="240">
        <v>235508.49</v>
      </c>
      <c r="C37" s="240">
        <v>44454.45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235508.49</v>
      </c>
      <c r="C40" s="231">
        <f>SUM(C37:C39)</f>
        <v>44454.45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PEMI-BAKER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6833689.7199999997</v>
      </c>
      <c r="D5" s="20">
        <f>SUM('DOE25'!L197:L200)+SUM('DOE25'!L215:L218)+SUM('DOE25'!L233:L236)-F5-G5</f>
        <v>6746211.04</v>
      </c>
      <c r="E5" s="243"/>
      <c r="F5" s="255">
        <f>SUM('DOE25'!J197:J200)+SUM('DOE25'!J215:J218)+SUM('DOE25'!J233:J236)</f>
        <v>72999.679999999993</v>
      </c>
      <c r="G5" s="53">
        <f>SUM('DOE25'!K197:K200)+SUM('DOE25'!K215:K218)+SUM('DOE25'!K233:K236)</f>
        <v>14479</v>
      </c>
      <c r="H5" s="259"/>
    </row>
    <row r="6" spans="1:9" x14ac:dyDescent="0.2">
      <c r="A6" s="32">
        <v>2100</v>
      </c>
      <c r="B6" t="s">
        <v>801</v>
      </c>
      <c r="C6" s="245">
        <f t="shared" si="0"/>
        <v>922248.17999999993</v>
      </c>
      <c r="D6" s="20">
        <f>'DOE25'!L202+'DOE25'!L220+'DOE25'!L238-F6-G6</f>
        <v>920431.17999999993</v>
      </c>
      <c r="E6" s="243"/>
      <c r="F6" s="255">
        <f>'DOE25'!J202+'DOE25'!J220+'DOE25'!J238</f>
        <v>0</v>
      </c>
      <c r="G6" s="53">
        <f>'DOE25'!K202+'DOE25'!K220+'DOE25'!K238</f>
        <v>1817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288301.55</v>
      </c>
      <c r="D7" s="20">
        <f>'DOE25'!L203+'DOE25'!L221+'DOE25'!L239-F7-G7</f>
        <v>283049.25</v>
      </c>
      <c r="E7" s="243"/>
      <c r="F7" s="255">
        <f>'DOE25'!J203+'DOE25'!J221+'DOE25'!J239</f>
        <v>5252.3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638275.20000000007</v>
      </c>
      <c r="D8" s="243"/>
      <c r="E8" s="20">
        <f>'DOE25'!L204+'DOE25'!L222+'DOE25'!L240-F8-G8-D9-D11</f>
        <v>633536.22000000009</v>
      </c>
      <c r="F8" s="255">
        <f>'DOE25'!J204+'DOE25'!J222+'DOE25'!J240</f>
        <v>0</v>
      </c>
      <c r="G8" s="53">
        <f>'DOE25'!K204+'DOE25'!K222+'DOE25'!K240</f>
        <v>4738.9799999999996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56886.59</v>
      </c>
      <c r="D9" s="244">
        <v>56886.59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158770.1</v>
      </c>
      <c r="D11" s="244">
        <v>158770.1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554413.64</v>
      </c>
      <c r="D12" s="20">
        <f>'DOE25'!L205+'DOE25'!L223+'DOE25'!L241-F12-G12</f>
        <v>540208.59</v>
      </c>
      <c r="E12" s="243"/>
      <c r="F12" s="255">
        <f>'DOE25'!J205+'DOE25'!J223+'DOE25'!J241</f>
        <v>0</v>
      </c>
      <c r="G12" s="53">
        <f>'DOE25'!K205+'DOE25'!K223+'DOE25'!K241</f>
        <v>14205.05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1346.78</v>
      </c>
      <c r="D13" s="243"/>
      <c r="E13" s="20">
        <f>'DOE25'!L206+'DOE25'!L224+'DOE25'!L242-F13-G13</f>
        <v>1346.78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1503855.71</v>
      </c>
      <c r="D14" s="20">
        <f>'DOE25'!L207+'DOE25'!L225+'DOE25'!L243-F14-G14</f>
        <v>1454257.15</v>
      </c>
      <c r="E14" s="243"/>
      <c r="F14" s="255">
        <f>'DOE25'!J207+'DOE25'!J225+'DOE25'!J243</f>
        <v>49598.559999999998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532164.28</v>
      </c>
      <c r="D15" s="20">
        <f>'DOE25'!L208+'DOE25'!L226+'DOE25'!L244-F15-G15</f>
        <v>469848.28</v>
      </c>
      <c r="E15" s="243"/>
      <c r="F15" s="255">
        <f>'DOE25'!J208+'DOE25'!J226+'DOE25'!J244</f>
        <v>62316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464474.34</v>
      </c>
      <c r="D22" s="243"/>
      <c r="E22" s="243"/>
      <c r="F22" s="255">
        <f>'DOE25'!L255+'DOE25'!L336</f>
        <v>464474.34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335506</v>
      </c>
      <c r="D29" s="20">
        <f>'DOE25'!L358+'DOE25'!L359+'DOE25'!L360-'DOE25'!I367-F29-G29</f>
        <v>335506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397734.2</v>
      </c>
      <c r="D31" s="20">
        <f>'DOE25'!L290+'DOE25'!L309+'DOE25'!L328+'DOE25'!L333+'DOE25'!L334+'DOE25'!L335-F31-G31</f>
        <v>290884.69</v>
      </c>
      <c r="E31" s="243"/>
      <c r="F31" s="255">
        <f>'DOE25'!J290+'DOE25'!J309+'DOE25'!J328+'DOE25'!J333+'DOE25'!J334+'DOE25'!J335</f>
        <v>81196.08</v>
      </c>
      <c r="G31" s="53">
        <f>'DOE25'!K290+'DOE25'!K309+'DOE25'!K328+'DOE25'!K333+'DOE25'!K334+'DOE25'!K335</f>
        <v>25653.43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11256052.869999999</v>
      </c>
      <c r="E33" s="246">
        <f>SUM(E5:E31)</f>
        <v>641883.00000000012</v>
      </c>
      <c r="F33" s="246">
        <f>SUM(F5:F31)</f>
        <v>735836.96</v>
      </c>
      <c r="G33" s="246">
        <f>SUM(G5:G31)</f>
        <v>60893.46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641883.00000000012</v>
      </c>
      <c r="E35" s="249"/>
    </row>
    <row r="36" spans="2:8" ht="12" thickTop="1" x14ac:dyDescent="0.2">
      <c r="B36" t="s">
        <v>815</v>
      </c>
      <c r="D36" s="20">
        <f>D33</f>
        <v>11256052.869999999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914558.26</v>
      </c>
      <c r="D8" s="95">
        <f>'DOE25'!G9</f>
        <v>-68543.070000000007</v>
      </c>
      <c r="E8" s="95">
        <f>'DOE25'!H9</f>
        <v>-55233.72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3309.39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94028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38780.5</v>
      </c>
      <c r="D12" s="95">
        <f>'DOE25'!G13</f>
        <v>43870.71</v>
      </c>
      <c r="E12" s="95">
        <f>'DOE25'!H13</f>
        <v>59719.71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13357.71</v>
      </c>
      <c r="D13" s="95">
        <f>'DOE25'!G14</f>
        <v>37768.19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1060724.47</v>
      </c>
      <c r="D18" s="41">
        <f>SUM(D8:D17)</f>
        <v>13095.829999999994</v>
      </c>
      <c r="E18" s="41">
        <f>SUM(E8:E17)</f>
        <v>4485.989999999998</v>
      </c>
      <c r="F18" s="41">
        <f>SUM(F8:F17)</f>
        <v>0</v>
      </c>
      <c r="G18" s="41">
        <f>SUM(G8:G17)</f>
        <v>3309.39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203239.14</v>
      </c>
      <c r="D23" s="95">
        <f>'DOE25'!G24</f>
        <v>0</v>
      </c>
      <c r="E23" s="95">
        <f>'DOE25'!H24</f>
        <v>4485.99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12233.56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215472.7</v>
      </c>
      <c r="D31" s="41">
        <f>SUM(D21:D30)</f>
        <v>0</v>
      </c>
      <c r="E31" s="41">
        <f>SUM(E21:E30)</f>
        <v>4485.99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719535.24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3309.39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13095.83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125716.53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845251.77</v>
      </c>
      <c r="D50" s="41">
        <f>SUM(D34:D49)</f>
        <v>13095.83</v>
      </c>
      <c r="E50" s="41">
        <f>SUM(E34:E49)</f>
        <v>0</v>
      </c>
      <c r="F50" s="41">
        <f>SUM(F34:F49)</f>
        <v>0</v>
      </c>
      <c r="G50" s="41">
        <f>SUM(G34:G49)</f>
        <v>3309.39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1060724.47</v>
      </c>
      <c r="D51" s="41">
        <f>D50+D31</f>
        <v>13095.83</v>
      </c>
      <c r="E51" s="41">
        <f>E50+E31</f>
        <v>4485.99</v>
      </c>
      <c r="F51" s="41">
        <f>F50+F31</f>
        <v>0</v>
      </c>
      <c r="G51" s="41">
        <f>G50+G31</f>
        <v>3309.39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6993281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324507.01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1628.3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219298.43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56645.929999999993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382781.24</v>
      </c>
      <c r="D62" s="130">
        <f>SUM(D57:D61)</f>
        <v>219298.43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7376062.2400000002</v>
      </c>
      <c r="D63" s="22">
        <f>D56+D62</f>
        <v>219298.43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2552960.11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1777983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4330943.1099999994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101764.28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63560.5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2978.81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165324.78</v>
      </c>
      <c r="D78" s="130">
        <f>SUM(D72:D77)</f>
        <v>2978.81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4496267.8899999997</v>
      </c>
      <c r="D81" s="130">
        <f>SUM(D79:D80)+D78+D70</f>
        <v>2978.81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183375.83000000002</v>
      </c>
      <c r="D88" s="95">
        <f>SUM('DOE25'!G153:G161)</f>
        <v>119416.67</v>
      </c>
      <c r="E88" s="95">
        <f>SUM('DOE25'!H153:H161)</f>
        <v>397734.19999999995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183375.83000000002</v>
      </c>
      <c r="D91" s="131">
        <f>SUM(D85:D90)</f>
        <v>119416.67</v>
      </c>
      <c r="E91" s="131">
        <f>SUM(E85:E90)</f>
        <v>397734.19999999995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12055705.959999999</v>
      </c>
      <c r="D104" s="86">
        <f>D63+D81+D91+D103</f>
        <v>341693.91</v>
      </c>
      <c r="E104" s="86">
        <f>E63+E81+E91+E103</f>
        <v>397734.19999999995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4443936.17</v>
      </c>
      <c r="D109" s="24" t="s">
        <v>289</v>
      </c>
      <c r="E109" s="95">
        <f>('DOE25'!L276)+('DOE25'!L295)+('DOE25'!L314)</f>
        <v>23546.22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1510274.5</v>
      </c>
      <c r="D110" s="24" t="s">
        <v>289</v>
      </c>
      <c r="E110" s="95">
        <f>('DOE25'!L277)+('DOE25'!L296)+('DOE25'!L315)</f>
        <v>175779.56999999998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406497.68</v>
      </c>
      <c r="D111" s="24" t="s">
        <v>289</v>
      </c>
      <c r="E111" s="95">
        <f>('DOE25'!L278)+('DOE25'!L297)+('DOE25'!L316)</f>
        <v>79749.740000000005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472981.37</v>
      </c>
      <c r="D112" s="24" t="s">
        <v>289</v>
      </c>
      <c r="E112" s="95">
        <f>+('DOE25'!L279)+('DOE25'!L298)+('DOE25'!L317)</f>
        <v>2861.83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3465.18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6833689.7199999997</v>
      </c>
      <c r="D115" s="86">
        <f>SUM(D109:D114)</f>
        <v>0</v>
      </c>
      <c r="E115" s="86">
        <f>SUM(E109:E114)</f>
        <v>285402.53999999998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922248.17999999993</v>
      </c>
      <c r="D118" s="24" t="s">
        <v>289</v>
      </c>
      <c r="E118" s="95">
        <f>+('DOE25'!L281)+('DOE25'!L300)+('DOE25'!L319)</f>
        <v>53103.06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288301.55</v>
      </c>
      <c r="D119" s="24" t="s">
        <v>289</v>
      </c>
      <c r="E119" s="95">
        <f>+('DOE25'!L282)+('DOE25'!L301)+('DOE25'!L320)</f>
        <v>21023.329999999998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853931.89</v>
      </c>
      <c r="D120" s="24" t="s">
        <v>289</v>
      </c>
      <c r="E120" s="95">
        <f>+('DOE25'!L283)+('DOE25'!L302)+('DOE25'!L321)</f>
        <v>15221.87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554413.64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1346.78</v>
      </c>
      <c r="D122" s="24" t="s">
        <v>289</v>
      </c>
      <c r="E122" s="95">
        <f>+('DOE25'!L285)+('DOE25'!L304)+('DOE25'!L323)</f>
        <v>22983.4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1503855.71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532164.28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335506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4656262.03</v>
      </c>
      <c r="D128" s="86">
        <f>SUM(D118:D127)</f>
        <v>335506</v>
      </c>
      <c r="E128" s="86">
        <f>SUM(E118:E127)</f>
        <v>112331.66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464474.34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464474.34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11954426.09</v>
      </c>
      <c r="D145" s="86">
        <f>(D115+D128+D144)</f>
        <v>335506</v>
      </c>
      <c r="E145" s="86">
        <f>(E115+E128+E144)</f>
        <v>397734.19999999995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PEMI-BAKER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16593</v>
      </c>
    </row>
    <row r="7" spans="1:4" x14ac:dyDescent="0.2">
      <c r="B7" t="s">
        <v>705</v>
      </c>
      <c r="C7" s="179">
        <f>IF('DOE25'!I665+'DOE25'!I670=0,0,ROUND('DOE25'!I672,0))</f>
        <v>16593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4467482</v>
      </c>
      <c r="D10" s="182">
        <f>ROUND((C10/$C$28)*100,1)</f>
        <v>37.200000000000003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1686054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486247</v>
      </c>
      <c r="D12" s="182">
        <f>ROUND((C12/$C$28)*100,1)</f>
        <v>4.0999999999999996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475843</v>
      </c>
      <c r="D13" s="182">
        <f>ROUND((C13/$C$28)*100,1)</f>
        <v>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975351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309325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869154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554414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24330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1503856</v>
      </c>
      <c r="D20" s="182">
        <f t="shared" si="0"/>
        <v>12.5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532164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3465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116207.57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12003892.57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464474</v>
      </c>
    </row>
    <row r="30" spans="1:4" x14ac:dyDescent="0.2">
      <c r="B30" s="187" t="s">
        <v>729</v>
      </c>
      <c r="C30" s="180">
        <f>SUM(C28:C29)</f>
        <v>12468366.57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6993281</v>
      </c>
      <c r="D35" s="182">
        <f t="shared" ref="D35:D40" si="1">ROUND((C35/$C$41)*100,1)</f>
        <v>55.6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382781.24000000022</v>
      </c>
      <c r="D36" s="182">
        <f t="shared" si="1"/>
        <v>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4330943</v>
      </c>
      <c r="D37" s="182">
        <f t="shared" si="1"/>
        <v>34.4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168304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700527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12575836.24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PEMI-BAKER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2014-08-20T21:20:20Z</cp:lastPrinted>
  <dcterms:created xsi:type="dcterms:W3CDTF">1997-12-04T19:04:30Z</dcterms:created>
  <dcterms:modified xsi:type="dcterms:W3CDTF">2014-12-05T17:20:15Z</dcterms:modified>
</cp:coreProperties>
</file>