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51" i="1"/>
  <c r="G622" i="1" s="1"/>
  <c r="H233" i="1"/>
  <c r="F24" i="1"/>
  <c r="F472" i="1"/>
  <c r="H244" i="1"/>
  <c r="H247" i="1" s="1"/>
  <c r="C45" i="2"/>
  <c r="G51" i="1"/>
  <c r="C37" i="10"/>
  <c r="F40" i="2"/>
  <c r="F50" i="2" s="1"/>
  <c r="F51" i="2" s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E51" i="2" s="1"/>
  <c r="D36" i="2"/>
  <c r="C36" i="2"/>
  <c r="I455" i="1"/>
  <c r="J45" i="1"/>
  <c r="G44" i="2" s="1"/>
  <c r="I458" i="1"/>
  <c r="J39" i="1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F14" i="13"/>
  <c r="G14" i="13"/>
  <c r="L207" i="1"/>
  <c r="L225" i="1"/>
  <c r="L243" i="1"/>
  <c r="F15" i="13"/>
  <c r="G15" i="13"/>
  <c r="L208" i="1"/>
  <c r="F662" i="1"/>
  <c r="L226" i="1"/>
  <c r="G662" i="1" s="1"/>
  <c r="L244" i="1"/>
  <c r="C21" i="10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132" i="2"/>
  <c r="L341" i="1"/>
  <c r="C32" i="10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7" i="1" s="1"/>
  <c r="L405" i="1"/>
  <c r="L406" i="1"/>
  <c r="L266" i="1"/>
  <c r="J60" i="1"/>
  <c r="G59" i="2"/>
  <c r="G61" i="2"/>
  <c r="G62" i="2" s="1"/>
  <c r="F2" i="11"/>
  <c r="L613" i="1"/>
  <c r="H663" i="1" s="1"/>
  <c r="L612" i="1"/>
  <c r="G663" i="1" s="1"/>
  <c r="L611" i="1"/>
  <c r="C40" i="10"/>
  <c r="F60" i="1"/>
  <c r="G60" i="1"/>
  <c r="D56" i="2" s="1"/>
  <c r="D63" i="2" s="1"/>
  <c r="H60" i="1"/>
  <c r="I60" i="1"/>
  <c r="F79" i="1"/>
  <c r="C57" i="2" s="1"/>
  <c r="F94" i="1"/>
  <c r="F111" i="1"/>
  <c r="G111" i="1"/>
  <c r="G112" i="1"/>
  <c r="H79" i="1"/>
  <c r="H94" i="1"/>
  <c r="E58" i="2" s="1"/>
  <c r="H111" i="1"/>
  <c r="I111" i="1"/>
  <c r="J111" i="1"/>
  <c r="F121" i="1"/>
  <c r="F136" i="1"/>
  <c r="F140" i="1" s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D85" i="2"/>
  <c r="G162" i="1"/>
  <c r="H147" i="1"/>
  <c r="H162" i="1"/>
  <c r="H169" i="1" s="1"/>
  <c r="I147" i="1"/>
  <c r="I162" i="1"/>
  <c r="C12" i="10"/>
  <c r="L250" i="1"/>
  <c r="L332" i="1"/>
  <c r="E113" i="2" s="1"/>
  <c r="L254" i="1"/>
  <c r="C25" i="10"/>
  <c r="L268" i="1"/>
  <c r="L269" i="1"/>
  <c r="C143" i="2" s="1"/>
  <c r="L349" i="1"/>
  <c r="E142" i="2"/>
  <c r="L350" i="1"/>
  <c r="I665" i="1"/>
  <c r="I670" i="1"/>
  <c r="I669" i="1"/>
  <c r="C42" i="10"/>
  <c r="L374" i="1"/>
  <c r="L375" i="1"/>
  <c r="L376" i="1"/>
  <c r="L377" i="1"/>
  <c r="F130" i="2" s="1"/>
  <c r="F144" i="2" s="1"/>
  <c r="L378" i="1"/>
  <c r="L379" i="1"/>
  <c r="L380" i="1"/>
  <c r="B2" i="10"/>
  <c r="L344" i="1"/>
  <c r="L345" i="1"/>
  <c r="L346" i="1"/>
  <c r="L347" i="1"/>
  <c r="K351" i="1"/>
  <c r="L521" i="1"/>
  <c r="L522" i="1"/>
  <c r="F550" i="1" s="1"/>
  <c r="L523" i="1"/>
  <c r="F551" i="1" s="1"/>
  <c r="L526" i="1"/>
  <c r="L527" i="1"/>
  <c r="G550" i="1" s="1"/>
  <c r="L528" i="1"/>
  <c r="G551" i="1" s="1"/>
  <c r="L531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 s="1"/>
  <c r="L543" i="1"/>
  <c r="J551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D18" i="2" s="1"/>
  <c r="E17" i="2"/>
  <c r="F17" i="2"/>
  <c r="I445" i="1"/>
  <c r="J18" i="1"/>
  <c r="G17" i="2" s="1"/>
  <c r="C21" i="2"/>
  <c r="C31" i="2" s="1"/>
  <c r="D21" i="2"/>
  <c r="E21" i="2"/>
  <c r="F21" i="2"/>
  <c r="I448" i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D50" i="2" s="1"/>
  <c r="D51" i="2" s="1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C58" i="2"/>
  <c r="C59" i="2"/>
  <c r="C62" i="2" s="1"/>
  <c r="D59" i="2"/>
  <c r="E59" i="2"/>
  <c r="F59" i="2"/>
  <c r="D60" i="2"/>
  <c r="D62" i="2" s="1"/>
  <c r="C61" i="2"/>
  <c r="D61" i="2"/>
  <c r="E61" i="2"/>
  <c r="F61" i="2"/>
  <c r="C66" i="2"/>
  <c r="C67" i="2"/>
  <c r="C70" i="2" s="1"/>
  <c r="C69" i="2"/>
  <c r="D69" i="2"/>
  <c r="D70" i="2" s="1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E85" i="2"/>
  <c r="F85" i="2"/>
  <c r="C87" i="2"/>
  <c r="C91" i="2" s="1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C111" i="2"/>
  <c r="E111" i="2"/>
  <c r="C113" i="2"/>
  <c r="C114" i="2"/>
  <c r="D115" i="2"/>
  <c r="F115" i="2"/>
  <c r="G115" i="2"/>
  <c r="E118" i="2"/>
  <c r="E119" i="2"/>
  <c r="E120" i="2"/>
  <c r="E122" i="2"/>
  <c r="E123" i="2"/>
  <c r="E124" i="2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G160" i="2"/>
  <c r="E160" i="2"/>
  <c r="F160" i="2"/>
  <c r="F500" i="1"/>
  <c r="B161" i="2" s="1"/>
  <c r="K500" i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G163" i="2"/>
  <c r="E163" i="2"/>
  <c r="F163" i="2"/>
  <c r="F503" i="1"/>
  <c r="B164" i="2"/>
  <c r="G503" i="1"/>
  <c r="C164" i="2" s="1"/>
  <c r="H503" i="1"/>
  <c r="D164" i="2" s="1"/>
  <c r="G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G32" i="1"/>
  <c r="H32" i="1"/>
  <c r="I32" i="1"/>
  <c r="G52" i="1"/>
  <c r="H618" i="1" s="1"/>
  <c r="J618" i="1" s="1"/>
  <c r="H51" i="1"/>
  <c r="I51" i="1"/>
  <c r="F177" i="1"/>
  <c r="I177" i="1"/>
  <c r="F183" i="1"/>
  <c r="G183" i="1"/>
  <c r="H183" i="1"/>
  <c r="I183" i="1"/>
  <c r="J183" i="1"/>
  <c r="F188" i="1"/>
  <c r="G188" i="1"/>
  <c r="G192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I247" i="1"/>
  <c r="J247" i="1"/>
  <c r="K247" i="1"/>
  <c r="F256" i="1"/>
  <c r="G256" i="1"/>
  <c r="L256" i="1" s="1"/>
  <c r="H256" i="1"/>
  <c r="I256" i="1"/>
  <c r="J256" i="1"/>
  <c r="J257" i="1" s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 s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I408" i="1"/>
  <c r="L413" i="1"/>
  <c r="L414" i="1"/>
  <c r="L415" i="1"/>
  <c r="L416" i="1"/>
  <c r="L419" i="1" s="1"/>
  <c r="L434" i="1" s="1"/>
  <c r="G638" i="1" s="1"/>
  <c r="J638" i="1" s="1"/>
  <c r="L417" i="1"/>
  <c r="L418" i="1"/>
  <c r="F419" i="1"/>
  <c r="G419" i="1"/>
  <c r="G434" i="1" s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H434" i="1" s="1"/>
  <c r="I427" i="1"/>
  <c r="I434" i="1"/>
  <c r="J427" i="1"/>
  <c r="L429" i="1"/>
  <c r="L433" i="1" s="1"/>
  <c r="L430" i="1"/>
  <c r="L431" i="1"/>
  <c r="L432" i="1"/>
  <c r="F433" i="1"/>
  <c r="F434" i="1" s="1"/>
  <c r="G433" i="1"/>
  <c r="H433" i="1"/>
  <c r="I433" i="1"/>
  <c r="J433" i="1"/>
  <c r="J434" i="1" s="1"/>
  <c r="F446" i="1"/>
  <c r="G446" i="1"/>
  <c r="G640" i="1" s="1"/>
  <c r="H446" i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H461" i="1"/>
  <c r="H641" i="1" s="1"/>
  <c r="F470" i="1"/>
  <c r="G470" i="1"/>
  <c r="H470" i="1"/>
  <c r="I470" i="1"/>
  <c r="J470" i="1"/>
  <c r="F474" i="1"/>
  <c r="F476" i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I545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J545" i="1" s="1"/>
  <c r="K544" i="1"/>
  <c r="L544" i="1"/>
  <c r="L557" i="1"/>
  <c r="L558" i="1"/>
  <c r="L560" i="1" s="1"/>
  <c r="L559" i="1"/>
  <c r="F560" i="1"/>
  <c r="G560" i="1"/>
  <c r="H560" i="1"/>
  <c r="I560" i="1"/>
  <c r="I571" i="1" s="1"/>
  <c r="J560" i="1"/>
  <c r="K560" i="1"/>
  <c r="L562" i="1"/>
  <c r="L565" i="1" s="1"/>
  <c r="L563" i="1"/>
  <c r="L564" i="1"/>
  <c r="F565" i="1"/>
  <c r="G565" i="1"/>
  <c r="G571" i="1" s="1"/>
  <c r="H565" i="1"/>
  <c r="I565" i="1"/>
  <c r="J565" i="1"/>
  <c r="J571" i="1" s="1"/>
  <c r="K565" i="1"/>
  <c r="K571" i="1" s="1"/>
  <c r="L567" i="1"/>
  <c r="L568" i="1"/>
  <c r="L569" i="1"/>
  <c r="L570" i="1" s="1"/>
  <c r="F570" i="1"/>
  <c r="G570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J649" i="1" s="1"/>
  <c r="I598" i="1"/>
  <c r="H650" i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G641" i="1"/>
  <c r="G643" i="1"/>
  <c r="J643" i="1" s="1"/>
  <c r="G644" i="1"/>
  <c r="H645" i="1"/>
  <c r="G649" i="1"/>
  <c r="G650" i="1"/>
  <c r="J650" i="1" s="1"/>
  <c r="G652" i="1"/>
  <c r="H652" i="1"/>
  <c r="J652" i="1"/>
  <c r="G653" i="1"/>
  <c r="J653" i="1" s="1"/>
  <c r="H653" i="1"/>
  <c r="G654" i="1"/>
  <c r="H654" i="1"/>
  <c r="J654" i="1" s="1"/>
  <c r="H655" i="1"/>
  <c r="C18" i="2"/>
  <c r="C26" i="10"/>
  <c r="A31" i="12"/>
  <c r="A40" i="12"/>
  <c r="C12" i="13"/>
  <c r="D15" i="13"/>
  <c r="C15" i="13" s="1"/>
  <c r="D7" i="13"/>
  <c r="C7" i="13" s="1"/>
  <c r="D17" i="13"/>
  <c r="C17" i="13"/>
  <c r="F78" i="2"/>
  <c r="F81" i="2"/>
  <c r="D31" i="2"/>
  <c r="F18" i="2"/>
  <c r="E62" i="2"/>
  <c r="E63" i="2"/>
  <c r="E31" i="2"/>
  <c r="D29" i="13"/>
  <c r="C29" i="13" s="1"/>
  <c r="E81" i="2"/>
  <c r="E104" i="2" s="1"/>
  <c r="H112" i="1"/>
  <c r="F112" i="1"/>
  <c r="K605" i="1"/>
  <c r="G648" i="1" s="1"/>
  <c r="I169" i="1"/>
  <c r="J476" i="1"/>
  <c r="H626" i="1" s="1"/>
  <c r="H476" i="1"/>
  <c r="H624" i="1" s="1"/>
  <c r="I476" i="1"/>
  <c r="H625" i="1" s="1"/>
  <c r="J625" i="1" s="1"/>
  <c r="G338" i="1"/>
  <c r="G352" i="1"/>
  <c r="F169" i="1"/>
  <c r="H257" i="1"/>
  <c r="H271" i="1" s="1"/>
  <c r="I552" i="1"/>
  <c r="H140" i="1"/>
  <c r="H193" i="1" s="1"/>
  <c r="G629" i="1" s="1"/>
  <c r="J629" i="1" s="1"/>
  <c r="L393" i="1"/>
  <c r="L408" i="1" s="1"/>
  <c r="G637" i="1" s="1"/>
  <c r="J637" i="1" s="1"/>
  <c r="A13" i="12"/>
  <c r="F22" i="13"/>
  <c r="C22" i="13" s="1"/>
  <c r="H192" i="1"/>
  <c r="L309" i="1"/>
  <c r="E16" i="13"/>
  <c r="C16" i="13" s="1"/>
  <c r="J655" i="1"/>
  <c r="G36" i="2"/>
  <c r="F62" i="2"/>
  <c r="F63" i="2"/>
  <c r="F104" i="2" s="1"/>
  <c r="C23" i="10"/>
  <c r="G103" i="2"/>
  <c r="F103" i="2"/>
  <c r="C103" i="2"/>
  <c r="F91" i="2"/>
  <c r="C50" i="2"/>
  <c r="C51" i="2" s="1"/>
  <c r="F31" i="2"/>
  <c r="E18" i="2"/>
  <c r="C24" i="10"/>
  <c r="G31" i="13"/>
  <c r="I338" i="1"/>
  <c r="I352" i="1" s="1"/>
  <c r="C140" i="2"/>
  <c r="E91" i="2"/>
  <c r="C6" i="10"/>
  <c r="F31" i="13"/>
  <c r="G169" i="1"/>
  <c r="G140" i="1"/>
  <c r="C38" i="10" s="1"/>
  <c r="C5" i="10"/>
  <c r="G42" i="2"/>
  <c r="G16" i="2"/>
  <c r="D103" i="2"/>
  <c r="I140" i="1"/>
  <c r="A22" i="12"/>
  <c r="H646" i="1"/>
  <c r="C109" i="2"/>
  <c r="C10" i="10"/>
  <c r="L270" i="1"/>
  <c r="K257" i="1"/>
  <c r="K271" i="1"/>
  <c r="I192" i="1"/>
  <c r="E144" i="2"/>
  <c r="C39" i="10"/>
  <c r="H338" i="1"/>
  <c r="H352" i="1" s="1"/>
  <c r="H545" i="1"/>
  <c r="I52" i="1"/>
  <c r="H620" i="1"/>
  <c r="J620" i="1" s="1"/>
  <c r="G625" i="1"/>
  <c r="G158" i="2"/>
  <c r="J31" i="1"/>
  <c r="G30" i="2" s="1"/>
  <c r="J622" i="1"/>
  <c r="K551" i="1" l="1"/>
  <c r="K550" i="1"/>
  <c r="F193" i="1"/>
  <c r="G627" i="1" s="1"/>
  <c r="J627" i="1" s="1"/>
  <c r="L571" i="1"/>
  <c r="J271" i="1"/>
  <c r="H648" i="1"/>
  <c r="J192" i="1"/>
  <c r="G645" i="1"/>
  <c r="J645" i="1" s="1"/>
  <c r="F661" i="1"/>
  <c r="G661" i="1"/>
  <c r="G257" i="1"/>
  <c r="G271" i="1" s="1"/>
  <c r="J648" i="1"/>
  <c r="K503" i="1"/>
  <c r="G162" i="2"/>
  <c r="G159" i="2"/>
  <c r="D81" i="2"/>
  <c r="D104" i="2" s="1"/>
  <c r="J10" i="1"/>
  <c r="I446" i="1"/>
  <c r="G642" i="1" s="1"/>
  <c r="C124" i="2"/>
  <c r="G56" i="2"/>
  <c r="G63" i="2" s="1"/>
  <c r="G104" i="2" s="1"/>
  <c r="J112" i="1"/>
  <c r="J193" i="1" s="1"/>
  <c r="L362" i="1"/>
  <c r="H25" i="13"/>
  <c r="C131" i="2"/>
  <c r="L328" i="1"/>
  <c r="E125" i="2"/>
  <c r="E121" i="2"/>
  <c r="E112" i="2"/>
  <c r="L290" i="1"/>
  <c r="G33" i="13"/>
  <c r="C112" i="2"/>
  <c r="C115" i="2" s="1"/>
  <c r="C13" i="10"/>
  <c r="D5" i="13"/>
  <c r="C122" i="2"/>
  <c r="E13" i="13"/>
  <c r="C13" i="13" s="1"/>
  <c r="C19" i="10"/>
  <c r="H52" i="1"/>
  <c r="H619" i="1" s="1"/>
  <c r="J619" i="1" s="1"/>
  <c r="G624" i="1"/>
  <c r="J624" i="1" s="1"/>
  <c r="H549" i="1"/>
  <c r="H552" i="1" s="1"/>
  <c r="L534" i="1"/>
  <c r="H662" i="1"/>
  <c r="H647" i="1"/>
  <c r="G651" i="1"/>
  <c r="J651" i="1" s="1"/>
  <c r="C123" i="2"/>
  <c r="C20" i="10"/>
  <c r="G38" i="2"/>
  <c r="G50" i="2" s="1"/>
  <c r="J51" i="1"/>
  <c r="C29" i="10"/>
  <c r="K598" i="1"/>
  <c r="G647" i="1" s="1"/>
  <c r="J647" i="1" s="1"/>
  <c r="F545" i="1"/>
  <c r="F145" i="2"/>
  <c r="I460" i="1"/>
  <c r="G193" i="1"/>
  <c r="G628" i="1" s="1"/>
  <c r="J628" i="1" s="1"/>
  <c r="F663" i="1"/>
  <c r="I663" i="1" s="1"/>
  <c r="L614" i="1"/>
  <c r="F52" i="1"/>
  <c r="H617" i="1" s="1"/>
  <c r="J617" i="1" s="1"/>
  <c r="L247" i="1"/>
  <c r="F33" i="13"/>
  <c r="C138" i="2"/>
  <c r="C141" i="2" s="1"/>
  <c r="D14" i="13"/>
  <c r="C14" i="13" s="1"/>
  <c r="G545" i="1"/>
  <c r="G157" i="2"/>
  <c r="D127" i="2"/>
  <c r="D128" i="2" s="1"/>
  <c r="D145" i="2" s="1"/>
  <c r="J22" i="1"/>
  <c r="I452" i="1"/>
  <c r="L211" i="1"/>
  <c r="D91" i="2"/>
  <c r="C120" i="2"/>
  <c r="C17" i="10"/>
  <c r="E8" i="13"/>
  <c r="J641" i="1"/>
  <c r="F571" i="1"/>
  <c r="G476" i="1"/>
  <c r="H623" i="1" s="1"/>
  <c r="J623" i="1" s="1"/>
  <c r="C78" i="2"/>
  <c r="C81" i="2" s="1"/>
  <c r="J552" i="1"/>
  <c r="G549" i="1"/>
  <c r="G552" i="1" s="1"/>
  <c r="L529" i="1"/>
  <c r="I112" i="1"/>
  <c r="I193" i="1" s="1"/>
  <c r="G630" i="1" s="1"/>
  <c r="J630" i="1" s="1"/>
  <c r="H661" i="1"/>
  <c r="I662" i="1"/>
  <c r="C11" i="10"/>
  <c r="L229" i="1"/>
  <c r="G660" i="1" s="1"/>
  <c r="G664" i="1" s="1"/>
  <c r="L337" i="1"/>
  <c r="F338" i="1"/>
  <c r="F352" i="1" s="1"/>
  <c r="F192" i="1"/>
  <c r="K434" i="1"/>
  <c r="G134" i="2" s="1"/>
  <c r="G144" i="2" s="1"/>
  <c r="G145" i="2" s="1"/>
  <c r="F549" i="1"/>
  <c r="L524" i="1"/>
  <c r="L545" i="1" s="1"/>
  <c r="L351" i="1"/>
  <c r="L382" i="1"/>
  <c r="G636" i="1" s="1"/>
  <c r="J636" i="1" s="1"/>
  <c r="C56" i="2"/>
  <c r="C63" i="2" s="1"/>
  <c r="C104" i="2" s="1"/>
  <c r="C35" i="10"/>
  <c r="E110" i="2"/>
  <c r="K338" i="1"/>
  <c r="K352" i="1" s="1"/>
  <c r="C121" i="2"/>
  <c r="C18" i="10"/>
  <c r="C16" i="10"/>
  <c r="C119" i="2"/>
  <c r="C118" i="2"/>
  <c r="C128" i="2" s="1"/>
  <c r="D6" i="13"/>
  <c r="C6" i="13" s="1"/>
  <c r="J32" i="1" l="1"/>
  <c r="G21" i="2"/>
  <c r="G31" i="2" s="1"/>
  <c r="G51" i="2" s="1"/>
  <c r="C36" i="10"/>
  <c r="C41" i="10" s="1"/>
  <c r="C28" i="10"/>
  <c r="D17" i="10"/>
  <c r="I461" i="1"/>
  <c r="H642" i="1" s="1"/>
  <c r="H660" i="1"/>
  <c r="H664" i="1" s="1"/>
  <c r="G635" i="1"/>
  <c r="J635" i="1" s="1"/>
  <c r="C27" i="10"/>
  <c r="J642" i="1"/>
  <c r="I661" i="1"/>
  <c r="C5" i="13"/>
  <c r="D31" i="13"/>
  <c r="C31" i="13" s="1"/>
  <c r="L338" i="1"/>
  <c r="L352" i="1" s="1"/>
  <c r="G633" i="1" s="1"/>
  <c r="J633" i="1" s="1"/>
  <c r="G646" i="1"/>
  <c r="J646" i="1" s="1"/>
  <c r="G631" i="1"/>
  <c r="J631" i="1" s="1"/>
  <c r="G9" i="2"/>
  <c r="G18" i="2" s="1"/>
  <c r="J19" i="1"/>
  <c r="G621" i="1" s="1"/>
  <c r="K549" i="1"/>
  <c r="K552" i="1" s="1"/>
  <c r="F552" i="1"/>
  <c r="D19" i="10"/>
  <c r="C144" i="2"/>
  <c r="C145" i="2" s="1"/>
  <c r="E115" i="2"/>
  <c r="G672" i="1"/>
  <c r="G667" i="1"/>
  <c r="C8" i="13"/>
  <c r="E33" i="13"/>
  <c r="D35" i="13" s="1"/>
  <c r="F660" i="1"/>
  <c r="L257" i="1"/>
  <c r="L271" i="1" s="1"/>
  <c r="G632" i="1" s="1"/>
  <c r="J632" i="1" s="1"/>
  <c r="J52" i="1"/>
  <c r="H621" i="1" s="1"/>
  <c r="G626" i="1"/>
  <c r="J626" i="1" s="1"/>
  <c r="E128" i="2"/>
  <c r="C25" i="13"/>
  <c r="H33" i="13"/>
  <c r="D40" i="10" l="1"/>
  <c r="D37" i="10"/>
  <c r="D39" i="10"/>
  <c r="D38" i="10"/>
  <c r="D35" i="10"/>
  <c r="I660" i="1"/>
  <c r="I664" i="1" s="1"/>
  <c r="F664" i="1"/>
  <c r="E145" i="2"/>
  <c r="H672" i="1"/>
  <c r="H667" i="1"/>
  <c r="D12" i="10"/>
  <c r="D15" i="10"/>
  <c r="C30" i="10"/>
  <c r="D25" i="10"/>
  <c r="D24" i="10"/>
  <c r="D22" i="10"/>
  <c r="D21" i="10"/>
  <c r="D26" i="10"/>
  <c r="D23" i="10"/>
  <c r="D10" i="10"/>
  <c r="D18" i="10"/>
  <c r="D16" i="10"/>
  <c r="D33" i="13"/>
  <c r="D36" i="13" s="1"/>
  <c r="D27" i="10"/>
  <c r="D20" i="10"/>
  <c r="D36" i="10"/>
  <c r="D13" i="10"/>
  <c r="J621" i="1"/>
  <c r="H656" i="1"/>
  <c r="D11" i="10"/>
  <c r="I672" i="1" l="1"/>
  <c r="C7" i="10" s="1"/>
  <c r="I667" i="1"/>
  <c r="D28" i="10"/>
  <c r="F667" i="1"/>
  <c r="F672" i="1"/>
  <c r="C4" i="10" s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<sst xmlns="http://schemas.openxmlformats.org/spreadsheetml/2006/main" count="3956" uniqueCount="914">
  <si>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</si>
  <si>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</si>
  <si>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</si>
  <si>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</si>
  <si>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</si>
  <si>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</si>
  <si>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</si>
  <si>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</si>
  <si>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</si>
  <si>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</si>
  <si>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</si>
  <si>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</si>
  <si>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</si>
  <si>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</si>
  <si>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</si>
  <si>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</si>
  <si>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</si>
  <si>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</si>
  <si>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</si>
  <si>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</si>
  <si>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</si>
  <si>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</si>
  <si>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</si>
  <si>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</si>
  <si>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</si>
  <si>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</si>
  <si>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</si>
  <si>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</si>
  <si>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</si>
  <si>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</si>
  <si>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</si>
  <si>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</si>
  <si>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</si>
  <si>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</si>
  <si>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</si>
  <si>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</si>
  <si>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</si>
  <si>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</si>
  <si>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</si>
  <si>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</si>
  <si>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</si>
  <si>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</si>
  <si>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</si>
  <si>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</si>
  <si>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</si>
  <si>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</si>
  <si>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</si>
  <si>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</si>
  <si>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</si>
  <si>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</si>
  <si>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</si>
  <si>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</si>
  <si>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</si>
  <si>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</si>
  <si>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</si>
  <si>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</si>
  <si>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</si>
  <si>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</si>
  <si>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</si>
  <si>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</si>
  <si>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</si>
  <si>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</si>
  <si>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</si>
  <si>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</si>
  <si>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</si>
  <si>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</si>
  <si>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</si>
  <si>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</si>
  <si>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</si>
  <si>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</si>
  <si>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</si>
  <si>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</si>
  <si>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</si>
  <si>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</si>
  <si>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</si>
  <si>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</si>
  <si>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</si>
  <si>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</si>
  <si>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</si>
  <si>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</si>
  <si>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</si>
  <si>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</si>
  <si>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</si>
  <si>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</si>
  <si>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</si>
  <si>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</si>
  <si>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</si>
  <si>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</si>
  <si>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</si>
  <si>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</si>
  <si>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</si>
  <si>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</si>
  <si>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</si>
  <si>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</si>
  <si>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</si>
  <si>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</si>
  <si>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</si>
  <si>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</si>
  <si>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</si>
  <si>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</si>
  <si>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</si>
  <si>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</si>
  <si>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</si>
  <si>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</si>
  <si>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</si>
  <si>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</si>
  <si>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</si>
  <si>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</si>
  <si>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</si>
  <si>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</si>
  <si>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</si>
  <si>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</si>
  <si>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</si>
  <si>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</si>
  <si>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</si>
  <si>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</si>
  <si>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</si>
  <si>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</si>
  <si>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</si>
  <si>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</si>
  <si>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</si>
  <si>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</si>
  <si>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</si>
  <si>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</si>
  <si>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</si>
  <si>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</si>
  <si>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</si>
  <si>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</si>
  <si>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</si>
  <si>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</si>
  <si>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</si>
  <si>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</si>
  <si>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</si>
  <si>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</si>
  <si>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</si>
  <si>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</si>
  <si>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</si>
  <si>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</si>
  <si>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</si>
  <si>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</si>
  <si>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</si>
  <si>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</si>
  <si>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</si>
  <si>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</si>
  <si>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</si>
  <si>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</si>
  <si>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</si>
  <si>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</si>
  <si>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</si>
  <si>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</si>
  <si>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</si>
  <si>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</si>
  <si>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</si>
  <si>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</si>
  <si>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</si>
  <si>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</si>
  <si>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</si>
  <si>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</si>
  <si>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</si>
  <si>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</si>
  <si>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</si>
  <si>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</si>
  <si>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</si>
  <si>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</si>
  <si>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</si>
  <si>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</si>
  <si>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</si>
  <si>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</si>
  <si>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</si>
  <si>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</si>
  <si>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</si>
  <si>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</si>
  <si>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</si>
  <si>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</si>
  <si>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</si>
  <si>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</si>
  <si>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</si>
  <si>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</si>
  <si>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</si>
  <si>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</si>
  <si>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</si>
  <si>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</si>
  <si>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</si>
  <si>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</si>
  <si>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</si>
  <si>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</si>
  <si>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</si>
  <si>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</si>
  <si>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</si>
  <si>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</si>
  <si>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</si>
  <si>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</si>
  <si>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</si>
  <si>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</si>
  <si>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</si>
  <si>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</si>
  <si>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</si>
  <si>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</si>
  <si>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</si>
  <si>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</si>
  <si>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</si>
  <si>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</si>
  <si>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</si>
  <si>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</si>
  <si>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</si>
  <si>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</si>
  <si>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</si>
  <si>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</si>
  <si>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</si>
  <si>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</si>
  <si>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</si>
  <si>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</si>
  <si>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</si>
  <si>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</si>
  <si>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</si>
  <si>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</si>
  <si>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</si>
  <si>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</si>
  <si>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</si>
  <si>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</si>
  <si>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</si>
  <si>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</si>
  <si>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</si>
  <si>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</si>
  <si>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</si>
  <si>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</si>
  <si>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</si>
  <si>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</si>
  <si>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</si>
  <si>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</si>
  <si>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</si>
  <si>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</si>
  <si>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</si>
  <si>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</si>
  <si>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</si>
  <si>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</si>
  <si>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</si>
  <si>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</si>
  <si>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</si>
  <si>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</si>
  <si>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</si>
  <si>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</si>
  <si>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</si>
  <si>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</si>
  <si>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</si>
  <si>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</si>
  <si>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</si>
  <si>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</si>
  <si>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</si>
  <si>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</si>
  <si>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</si>
  <si>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</si>
  <si>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</si>
  <si>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</si>
  <si>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</si>
  <si>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</si>
  <si>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</si>
  <si>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</si>
  <si>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</si>
  <si>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</si>
  <si>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</si>
  <si>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</si>
  <si>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</si>
  <si>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</si>
  <si>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</si>
  <si>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</si>
  <si>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</si>
  <si>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</si>
  <si>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</si>
  <si>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</si>
  <si>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</si>
  <si>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</si>
  <si>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</si>
  <si>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</si>
  <si>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</si>
  <si>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</si>
  <si>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</si>
  <si>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</si>
  <si>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</si>
  <si>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</si>
  <si>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</si>
  <si>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</si>
  <si>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</si>
  <si>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</si>
  <si>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</si>
  <si>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</si>
  <si>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</si>
  <si>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</si>
  <si>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</si>
  <si>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</si>
  <si>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</si>
  <si>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</si>
  <si>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</si>
  <si>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</si>
  <si>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</si>
  <si>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</si>
  <si>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</si>
  <si>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</si>
  <si>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</si>
  <si>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</si>
  <si>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</si>
  <si>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</si>
  <si>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</si>
  <si>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</si>
  <si>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</si>
  <si>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</si>
  <si>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</si>
  <si>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</si>
  <si>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</si>
  <si>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</si>
  <si>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</si>
  <si>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</si>
  <si>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</si>
  <si>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</si>
  <si>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</si>
  <si>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</si>
  <si>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</si>
  <si>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</si>
  <si>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</si>
  <si>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</si>
  <si>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</si>
  <si>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</si>
  <si>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</si>
  <si>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</si>
  <si>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</si>
  <si>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</si>
  <si>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</si>
  <si>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</si>
  <si>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</si>
  <si>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</si>
  <si>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</si>
  <si>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</si>
  <si>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</si>
  <si>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</si>
  <si>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</si>
  <si>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</si>
  <si>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</si>
  <si>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</si>
  <si>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</si>
  <si>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</si>
  <si>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</si>
  <si>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</si>
  <si>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</si>
  <si>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</si>
  <si>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</si>
  <si>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</si>
  <si>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</si>
  <si>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</si>
  <si>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</si>
  <si>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</si>
  <si>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</si>
  <si>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</si>
  <si>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</si>
  <si>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</si>
  <si>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</si>
  <si>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</si>
  <si>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</si>
  <si>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</si>
  <si>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</si>
  <si>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</si>
  <si>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</si>
  <si>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</si>
  <si>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</si>
  <si>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</si>
  <si>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</si>
  <si>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</si>
  <si>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</si>
  <si>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</si>
  <si>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</si>
  <si>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</si>
  <si>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</si>
  <si>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</si>
  <si>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</si>
  <si>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</si>
  <si>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</si>
  <si>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</si>
  <si>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</si>
  <si>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</si>
  <si>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</si>
  <si>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</si>
  <si>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</si>
  <si>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</si>
  <si>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</si>
  <si>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</si>
  <si>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</si>
  <si>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</si>
  <si>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</si>
  <si>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</si>
  <si>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</si>
  <si>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</si>
  <si>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</si>
  <si>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</si>
  <si>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</si>
  <si>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</si>
  <si>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</si>
  <si>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</si>
  <si>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</si>
  <si>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</si>
  <si>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</si>
  <si>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</si>
  <si>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</si>
  <si>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</si>
  <si>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</si>
  <si>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</si>
  <si>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</si>
  <si>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</si>
  <si>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</si>
  <si>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</si>
  <si>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</si>
  <si>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</si>
  <si>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</si>
  <si>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</si>
  <si>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</si>
  <si>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</si>
  <si>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</si>
  <si>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</si>
  <si>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</si>
  <si>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</si>
  <si>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</si>
  <si>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</si>
  <si>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</si>
  <si>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</si>
  <si>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</si>
  <si>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</si>
  <si>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</si>
  <si>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</si>
  <si>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</si>
  <si>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</si>
  <si>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</si>
  <si>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</si>
  <si>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</si>
  <si>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</si>
  <si>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</si>
  <si>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</si>
  <si>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</si>
  <si>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</si>
  <si>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</si>
  <si>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</si>
  <si>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</si>
  <si>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</si>
  <si>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</si>
  <si>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</si>
  <si>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</si>
  <si>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</si>
  <si>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</si>
  <si>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</si>
  <si>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</si>
  <si>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</si>
  <si>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</si>
  <si>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</si>
  <si>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</si>
  <si>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</si>
  <si>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</si>
  <si>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</si>
  <si>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</si>
  <si>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</si>
  <si>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</si>
  <si>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</si>
  <si>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</si>
  <si>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</si>
  <si>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</si>
  <si>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</si>
  <si>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</si>
  <si>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</si>
  <si>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</si>
  <si>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</si>
  <si>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</si>
  <si>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</si>
  <si>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</si>
  <si>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</si>
  <si>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</si>
  <si>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</si>
  <si>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</si>
  <si>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</si>
  <si>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</si>
  <si>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</si>
  <si>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</si>
  <si>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</si>
  <si>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</si>
  <si>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</si>
  <si>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</si>
  <si>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</si>
  <si>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</si>
  <si>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</si>
  <si>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</si>
  <si>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</si>
  <si>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</si>
  <si>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</si>
  <si>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</si>
  <si>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</si>
  <si>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</si>
  <si>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</si>
  <si>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</si>
  <si>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</si>
  <si>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</si>
  <si>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</si>
  <si>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</si>
  <si>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</si>
  <si>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</si>
  <si>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</si>
  <si>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</si>
  <si>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</si>
  <si>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</si>
  <si>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</si>
  <si>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</si>
  <si>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</si>
  <si>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</si>
  <si>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</si>
  <si>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</si>
  <si>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</si>
  <si>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</si>
  <si>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</si>
  <si>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</si>
  <si>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</si>
  <si>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</si>
  <si>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</si>
  <si>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</si>
  <si>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</si>
  <si>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</si>
  <si>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</si>
  <si>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</si>
  <si>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</si>
  <si>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</si>
  <si>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</si>
  <si>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</si>
  <si>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</si>
  <si>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</si>
  <si>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</si>
  <si>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</si>
  <si>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</si>
  <si>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</si>
  <si>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</si>
  <si>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</si>
  <si>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</si>
  <si>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</si>
  <si>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</si>
  <si>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</si>
  <si>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</si>
  <si>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</si>
  <si>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</si>
  <si>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</si>
  <si>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</si>
  <si>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</si>
  <si>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</si>
  <si>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</si>
  <si>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</si>
  <si>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</si>
  <si>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</si>
  <si>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</si>
  <si>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</si>
  <si>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</si>
  <si>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</si>
  <si>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</si>
  <si>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</si>
  <si>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</si>
  <si>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</si>
  <si>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</si>
  <si>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</si>
  <si>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</si>
  <si>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</si>
  <si>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</si>
  <si>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</si>
  <si>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</si>
  <si>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</si>
  <si>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</si>
  <si>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</si>
  <si>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</si>
  <si>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</si>
  <si>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</si>
  <si>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</si>
  <si>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</si>
  <si>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</si>
  <si>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</si>
  <si>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</si>
  <si>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</si>
  <si>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</si>
  <si>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</si>
  <si>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</si>
  <si>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</si>
  <si>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</si>
  <si>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</si>
  <si>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</si>
  <si>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</si>
  <si>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</si>
  <si>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</si>
  <si>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</si>
  <si>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</si>
  <si>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</si>
  <si>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</si>
  <si>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</si>
  <si>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</si>
  <si>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</si>
  <si>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</si>
  <si>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</si>
  <si>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</si>
  <si>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</si>
  <si>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</si>
  <si>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</si>
  <si>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</si>
  <si>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</si>
  <si>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</si>
  <si>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</si>
  <si>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</si>
  <si>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</si>
  <si>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</si>
  <si>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</si>
  <si>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</si>
  <si>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</si>
  <si>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</si>
  <si>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</si>
  <si>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</si>
  <si>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</si>
  <si>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</si>
  <si>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</si>
  <si>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</si>
  <si>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</si>
  <si>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</si>
  <si>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</si>
  <si>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</si>
  <si>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</si>
  <si>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</si>
  <si>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</si>
  <si>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</si>
  <si>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</si>
  <si>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</si>
  <si>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</si>
  <si>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</si>
  <si>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</si>
  <si>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</si>
  <si>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</si>
  <si>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</si>
  <si>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</si>
  <si>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</si>
  <si>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</si>
  <si>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</si>
  <si>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</si>
  <si>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</si>
  <si>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</si>
  <si>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</si>
  <si>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</si>
  <si>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</si>
  <si>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</si>
  <si>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</si>
  <si>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</si>
  <si>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</si>
  <si>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</si>
  <si>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</si>
  <si>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</si>
  <si>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</si>
  <si>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</si>
  <si>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</si>
  <si>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</si>
  <si>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</si>
  <si>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</si>
  <si>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</si>
  <si>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</si>
  <si>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</si>
  <si>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</si>
  <si>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</si>
  <si>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</si>
  <si>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</si>
  <si>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</si>
  <si>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</si>
  <si>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</si>
  <si>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</si>
  <si>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</si>
  <si>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</si>
  <si>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</si>
  <si>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</si>
  <si>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</si>
  <si>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</si>
  <si>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</si>
  <si>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</si>
  <si>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</si>
  <si>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</si>
  <si>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</si>
  <si>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</si>
  <si>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</si>
  <si>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</si>
  <si>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</si>
  <si>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</si>
  <si>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</si>
  <si>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</si>
  <si>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</si>
  <si>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</si>
  <si>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</si>
  <si>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</si>
  <si>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</si>
  <si>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</si>
  <si>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</si>
  <si>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</si>
  <si>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</si>
  <si>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</si>
  <si>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</si>
  <si>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</si>
  <si>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</si>
  <si>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</si>
  <si>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</si>
  <si>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</si>
  <si>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</si>
  <si>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</si>
  <si>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</si>
  <si>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</si>
  <si>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</si>
  <si>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</si>
  <si>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</si>
  <si>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</si>
  <si>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</si>
  <si>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</si>
  <si>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</si>
  <si>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</si>
  <si>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</si>
  <si>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</si>
  <si>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</si>
  <si>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</si>
  <si>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</si>
  <si>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</si>
  <si>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</si>
  <si>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</si>
  <si>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</si>
  <si>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</si>
  <si>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</si>
  <si>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</si>
  <si>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</si>
  <si>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</si>
  <si>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</si>
  <si>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</si>
  <si>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</si>
  <si>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</si>
  <si>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</si>
  <si>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</si>
  <si>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</si>
  <si>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</si>
  <si>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</si>
  <si>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</si>
  <si>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</si>
  <si>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</si>
  <si>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</si>
  <si>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</si>
  <si>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</si>
  <si>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</si>
  <si>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</si>
  <si>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</si>
  <si>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</si>
  <si>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</si>
  <si>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</si>
  <si>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</si>
  <si>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</si>
  <si>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</si>
  <si>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</si>
  <si>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</si>
  <si>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</si>
  <si>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</si>
  <si>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</si>
  <si>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</si>
  <si>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</si>
  <si>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</si>
  <si>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</si>
  <si>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</si>
  <si>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</si>
  <si>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</si>
  <si>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</si>
  <si>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</si>
  <si>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</si>
  <si>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</si>
  <si>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</si>
  <si>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</si>
  <si>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</si>
  <si>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</si>
  <si>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</si>
  <si>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</si>
  <si>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</si>
  <si>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</si>
  <si>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</si>
  <si>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</si>
  <si>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</si>
  <si>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</si>
  <si>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</si>
  <si>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</si>
  <si>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</si>
  <si>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</si>
  <si>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</si>
  <si>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</si>
  <si>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</si>
  <si>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</si>
  <si>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</si>
  <si>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</si>
  <si>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</si>
  <si>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</si>
  <si>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</si>
  <si>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</si>
  <si>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</si>
  <si>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</si>
  <si>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</si>
  <si>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</si>
  <si>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</si>
  <si>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</si>
  <si>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</si>
  <si>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</si>
  <si>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</si>
  <si>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</si>
  <si>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</si>
  <si>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</si>
  <si>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</si>
  <si>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</si>
  <si>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</si>
  <si>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</si>
  <si>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</si>
  <si>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</si>
  <si>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</si>
  <si>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</si>
  <si>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</si>
  <si>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</si>
  <si>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</si>
  <si>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</si>
  <si>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</si>
  <si>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</si>
  <si>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</si>
  <si>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</si>
  <si>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</si>
  <si>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</si>
  <si>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</si>
  <si>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</si>
  <si>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</si>
  <si>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</si>
  <si>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</si>
  <si>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</si>
  <si>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</si>
  <si>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</si>
  <si>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</si>
  <si>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</si>
  <si>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</si>
  <si>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</si>
  <si>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</si>
  <si>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</si>
  <si>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</si>
  <si>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</si>
  <si>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</si>
  <si>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</si>
  <si>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</si>
  <si>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</si>
  <si>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</si>
  <si>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</si>
  <si>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</si>
  <si>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</si>
  <si>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</si>
  <si>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</si>
  <si>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</si>
  <si>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</si>
  <si>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</si>
  <si>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</si>
  <si>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</si>
  <si>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</si>
  <si>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</si>
  <si>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</si>
  <si>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</si>
  <si>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</si>
  <si>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</si>
  <si>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</si>
  <si>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</si>
  <si>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</si>
  <si>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</si>
  <si>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</si>
  <si>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</si>
  <si>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</si>
  <si>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</si>
  <si>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</si>
  <si>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</si>
  <si>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</si>
  <si>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</si>
  <si>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</si>
  <si>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</si>
  <si>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</si>
  <si>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</si>
  <si>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</si>
  <si>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</si>
  <si>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</si>
  <si>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</si>
  <si>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</si>
  <si>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</si>
  <si>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</si>
  <si>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</si>
  <si>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</si>
  <si>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</si>
  <si>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</si>
  <si>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</si>
  <si>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</si>
  <si>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</si>
  <si>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</si>
  <si>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</si>
  <si>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</si>
  <si>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</si>
  <si>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</si>
  <si>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</si>
  <si>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</si>
  <si>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</si>
  <si>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</si>
  <si>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</si>
  <si>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</si>
  <si>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</si>
  <si>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</si>
  <si>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</si>
  <si>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</si>
  <si>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</si>
  <si>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</si>
  <si>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</si>
  <si>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</si>
  <si>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</si>
  <si>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</si>
  <si>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</si>
  <si>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</si>
  <si>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08/10</t>
  </si>
  <si>
    <t>08/30</t>
  </si>
  <si>
    <t>Strafford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</si>
</sst>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532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507</v>
      </c>
      <c r="C2" s="21">
        <v>507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425406.97</v>
      </c>
      <c r="G9" s="18"/>
      <c r="H9" s="18"/>
      <c r="I9" s="18">
        <v>72976.820000000007</v>
      </c>
      <c r="J9" s="67">
        <f>SUM(I439)</f>
        <v>473058.75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4758.6400000000003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3956.14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17387.11</v>
      </c>
      <c r="G14" s="18">
        <v>9949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1370.31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446750.22</v>
      </c>
      <c r="G19" s="41">
        <f>SUM(G9:G18)</f>
        <v>16077.949999999999</v>
      </c>
      <c r="H19" s="41">
        <f>SUM(H9:H18)</f>
        <v>0</v>
      </c>
      <c r="I19" s="41">
        <f>SUM(I9:I18)</f>
        <v>72976.820000000007</v>
      </c>
      <c r="J19" s="41">
        <f>SUM(J9:J18)</f>
        <v>473058.75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4758.6400000000003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45086.82+23987.8+2543+77330.02</f>
        <v>148947.64000000001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42683.74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196390.02000000002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1370.31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14707.64</v>
      </c>
      <c r="H48" s="18"/>
      <c r="I48" s="18">
        <v>72976.820000000007</v>
      </c>
      <c r="J48" s="13">
        <f>SUM(I459)</f>
        <v>473058.75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250360.2-50000</f>
        <v>200360.2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250360.2</v>
      </c>
      <c r="G51" s="41">
        <f>SUM(G35:G50)</f>
        <v>16077.949999999999</v>
      </c>
      <c r="H51" s="41">
        <f>SUM(H35:H50)</f>
        <v>0</v>
      </c>
      <c r="I51" s="41">
        <f>SUM(I35:I50)</f>
        <v>72976.820000000007</v>
      </c>
      <c r="J51" s="41">
        <f>SUM(J35:J50)</f>
        <v>473058.75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446750.22000000003</v>
      </c>
      <c r="G52" s="41">
        <f>G51+G32</f>
        <v>16077.949999999999</v>
      </c>
      <c r="H52" s="41">
        <f>H51+H32</f>
        <v>0</v>
      </c>
      <c r="I52" s="41">
        <f>I51+I32</f>
        <v>72976.820000000007</v>
      </c>
      <c r="J52" s="41">
        <f>J51+J32</f>
        <v>473058.75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7027332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7027332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75.81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107705.33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109882.32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110198.13</v>
      </c>
      <c r="G111" s="41">
        <f>SUM(G96:G110)</f>
        <v>107705.33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7137530.1299999999</v>
      </c>
      <c r="G112" s="41">
        <f>G60+G111</f>
        <v>107705.33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2080122.85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1094015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3174137.85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60982.5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22783.65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2782.17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83766.149999999994</v>
      </c>
      <c r="G136" s="41">
        <f>SUM(G123:G135)</f>
        <v>2782.17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3257904</v>
      </c>
      <c r="G140" s="41">
        <f>G121+SUM(G136:G137)</f>
        <v>2782.17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57064.93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43054.63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43054.63</v>
      </c>
      <c r="G162" s="41">
        <f>SUM(G150:G161)</f>
        <v>57064.93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43054.63</v>
      </c>
      <c r="G169" s="41">
        <f>G147+G162+SUM(G163:G168)</f>
        <v>57064.93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10438488.76</v>
      </c>
      <c r="G193" s="47">
        <f>G112+G140+G169+G192</f>
        <v>167552.43</v>
      </c>
      <c r="H193" s="47">
        <f>H112+H140+H169+H192</f>
        <v>0</v>
      </c>
      <c r="I193" s="47">
        <f>I112+I140+I169+I192</f>
        <v>0</v>
      </c>
      <c r="J193" s="47">
        <f>J112+J140+J192</f>
        <v>50000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1874631.02</v>
      </c>
      <c r="G197" s="18">
        <v>900455.66</v>
      </c>
      <c r="H197" s="18">
        <v>16253.75</v>
      </c>
      <c r="I197" s="18">
        <v>115502.09</v>
      </c>
      <c r="J197" s="18">
        <v>114253.83</v>
      </c>
      <c r="K197" s="18">
        <v>750.9</v>
      </c>
      <c r="L197" s="19">
        <f>SUM(F197:K197)</f>
        <v>3021847.25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593434.47</v>
      </c>
      <c r="G198" s="18">
        <v>361669.44</v>
      </c>
      <c r="H198" s="18">
        <v>130588.72</v>
      </c>
      <c r="I198" s="18">
        <v>6813.35</v>
      </c>
      <c r="J198" s="18">
        <v>158.88</v>
      </c>
      <c r="K198" s="18">
        <v>125</v>
      </c>
      <c r="L198" s="19">
        <f>SUM(F198:K198)</f>
        <v>1092789.8599999999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34205</v>
      </c>
      <c r="G200" s="18">
        <v>6575.99</v>
      </c>
      <c r="H200" s="18">
        <v>3162.21</v>
      </c>
      <c r="I200" s="18">
        <v>3889.84</v>
      </c>
      <c r="J200" s="18">
        <v>0</v>
      </c>
      <c r="K200" s="18">
        <v>950</v>
      </c>
      <c r="L200" s="19">
        <f>SUM(F200:K200)</f>
        <v>48783.039999999994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246023.2</v>
      </c>
      <c r="G202" s="18">
        <v>96089.36</v>
      </c>
      <c r="H202" s="18">
        <v>57653.58</v>
      </c>
      <c r="I202" s="18">
        <v>3318.97</v>
      </c>
      <c r="J202" s="18">
        <v>100</v>
      </c>
      <c r="K202" s="18">
        <v>635</v>
      </c>
      <c r="L202" s="19">
        <f t="shared" ref="L202:L208" si="0">SUM(F202:K202)</f>
        <v>403820.11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68660.7</v>
      </c>
      <c r="G203" s="18">
        <v>38947.699999999997</v>
      </c>
      <c r="H203" s="18">
        <v>20743.82</v>
      </c>
      <c r="I203" s="18">
        <v>38284.01</v>
      </c>
      <c r="J203" s="18">
        <v>868.18</v>
      </c>
      <c r="K203" s="18">
        <v>0</v>
      </c>
      <c r="L203" s="19">
        <f t="shared" si="0"/>
        <v>167504.41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7108.23</v>
      </c>
      <c r="G204" s="18">
        <v>543.79999999999995</v>
      </c>
      <c r="H204" s="18">
        <v>206244.05</v>
      </c>
      <c r="I204" s="18">
        <v>0</v>
      </c>
      <c r="J204" s="18">
        <v>0</v>
      </c>
      <c r="K204" s="18">
        <v>2943.52</v>
      </c>
      <c r="L204" s="19">
        <f t="shared" si="0"/>
        <v>216839.59999999998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316271.05</v>
      </c>
      <c r="G205" s="18">
        <v>166691.79</v>
      </c>
      <c r="H205" s="18">
        <v>9158.73</v>
      </c>
      <c r="I205" s="18">
        <v>544.85</v>
      </c>
      <c r="J205" s="18">
        <v>0</v>
      </c>
      <c r="K205" s="18">
        <v>3208.41</v>
      </c>
      <c r="L205" s="19">
        <f t="shared" si="0"/>
        <v>495874.8299999999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24220.17</v>
      </c>
      <c r="G206" s="18">
        <v>18716.12</v>
      </c>
      <c r="H206" s="18">
        <v>2858.75</v>
      </c>
      <c r="I206" s="18">
        <v>1876.65</v>
      </c>
      <c r="J206" s="18">
        <v>0</v>
      </c>
      <c r="K206" s="18">
        <v>0</v>
      </c>
      <c r="L206" s="19">
        <f t="shared" si="0"/>
        <v>47671.689999999995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127469.85</v>
      </c>
      <c r="G207" s="18">
        <v>58013.25</v>
      </c>
      <c r="H207" s="18">
        <v>110533.86</v>
      </c>
      <c r="I207" s="18">
        <v>168386.86</v>
      </c>
      <c r="J207" s="18">
        <v>17721.21</v>
      </c>
      <c r="K207" s="18">
        <v>0</v>
      </c>
      <c r="L207" s="19">
        <f t="shared" si="0"/>
        <v>482125.03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267060.89</v>
      </c>
      <c r="I208" s="18"/>
      <c r="J208" s="18"/>
      <c r="K208" s="18"/>
      <c r="L208" s="19">
        <f t="shared" si="0"/>
        <v>267060.89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3292023.6900000004</v>
      </c>
      <c r="G211" s="41">
        <f t="shared" si="1"/>
        <v>1647703.1100000003</v>
      </c>
      <c r="H211" s="41">
        <f t="shared" si="1"/>
        <v>824258.36</v>
      </c>
      <c r="I211" s="41">
        <f t="shared" si="1"/>
        <v>338616.62</v>
      </c>
      <c r="J211" s="41">
        <f t="shared" si="1"/>
        <v>133102.1</v>
      </c>
      <c r="K211" s="41">
        <f t="shared" si="1"/>
        <v>8612.83</v>
      </c>
      <c r="L211" s="41">
        <f t="shared" si="1"/>
        <v>6244316.71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2858887.5+13462</f>
        <v>2872349.5</v>
      </c>
      <c r="I233" s="18"/>
      <c r="J233" s="18"/>
      <c r="K233" s="18"/>
      <c r="L233" s="19">
        <f>SUM(F233:K233)</f>
        <v>2872349.5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446912.04</v>
      </c>
      <c r="I234" s="18"/>
      <c r="J234" s="18"/>
      <c r="K234" s="18"/>
      <c r="L234" s="19">
        <f>SUM(F234:K234)</f>
        <v>446912.04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24850.12</v>
      </c>
      <c r="I238" s="18"/>
      <c r="J238" s="18"/>
      <c r="K238" s="18"/>
      <c r="L238" s="19">
        <f t="shared" ref="L238:L244" si="4">SUM(F238:K238)</f>
        <v>24850.12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4174.68</v>
      </c>
      <c r="G240" s="18">
        <v>319.37</v>
      </c>
      <c r="H240" s="18">
        <v>121127.46</v>
      </c>
      <c r="I240" s="18">
        <v>0</v>
      </c>
      <c r="J240" s="18">
        <v>0</v>
      </c>
      <c r="K240" s="18">
        <v>1728.74</v>
      </c>
      <c r="L240" s="19">
        <f t="shared" si="4"/>
        <v>127350.25000000001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14224.54</v>
      </c>
      <c r="G242" s="18">
        <v>10992</v>
      </c>
      <c r="H242" s="18">
        <v>1678.95</v>
      </c>
      <c r="I242" s="18">
        <v>1102.1600000000001</v>
      </c>
      <c r="J242" s="18"/>
      <c r="K242" s="18"/>
      <c r="L242" s="19">
        <f t="shared" si="4"/>
        <v>27997.65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122085+37189.25</f>
        <v>159274.25</v>
      </c>
      <c r="I244" s="18"/>
      <c r="J244" s="18"/>
      <c r="K244" s="18"/>
      <c r="L244" s="19">
        <f t="shared" si="4"/>
        <v>159274.25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18399.22</v>
      </c>
      <c r="G247" s="41">
        <f t="shared" si="5"/>
        <v>11311.37</v>
      </c>
      <c r="H247" s="41">
        <f t="shared" si="5"/>
        <v>3626192.3200000003</v>
      </c>
      <c r="I247" s="41">
        <f t="shared" si="5"/>
        <v>1102.1600000000001</v>
      </c>
      <c r="J247" s="41">
        <f t="shared" si="5"/>
        <v>0</v>
      </c>
      <c r="K247" s="41">
        <f t="shared" si="5"/>
        <v>1728.74</v>
      </c>
      <c r="L247" s="41">
        <f t="shared" si="5"/>
        <v>3658733.81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53000</v>
      </c>
      <c r="K255" s="18"/>
      <c r="L255" s="19">
        <f t="shared" si="6"/>
        <v>53000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53000</v>
      </c>
      <c r="K256" s="41">
        <f t="shared" si="7"/>
        <v>0</v>
      </c>
      <c r="L256" s="41">
        <f>SUM(F256:K256)</f>
        <v>53000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3310422.9100000006</v>
      </c>
      <c r="G257" s="41">
        <f t="shared" si="8"/>
        <v>1659014.4800000004</v>
      </c>
      <c r="H257" s="41">
        <f t="shared" si="8"/>
        <v>4450450.6800000006</v>
      </c>
      <c r="I257" s="41">
        <f t="shared" si="8"/>
        <v>339718.77999999997</v>
      </c>
      <c r="J257" s="41">
        <f t="shared" si="8"/>
        <v>186102.1</v>
      </c>
      <c r="K257" s="41">
        <f t="shared" si="8"/>
        <v>10341.57</v>
      </c>
      <c r="L257" s="41">
        <f t="shared" si="8"/>
        <v>9956050.5199999996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185000</v>
      </c>
      <c r="L260" s="19">
        <f>SUM(F260:K260)</f>
        <v>185000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221462.5</v>
      </c>
      <c r="L261" s="19">
        <f>SUM(F261:K261)</f>
        <v>221462.5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3000</v>
      </c>
      <c r="L268" s="19">
        <f t="shared" si="9"/>
        <v>3000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459462.5</v>
      </c>
      <c r="L270" s="41">
        <f t="shared" si="9"/>
        <v>459462.5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3310422.9100000006</v>
      </c>
      <c r="G271" s="42">
        <f t="shared" si="11"/>
        <v>1659014.4800000004</v>
      </c>
      <c r="H271" s="42">
        <f t="shared" si="11"/>
        <v>4450450.6800000006</v>
      </c>
      <c r="I271" s="42">
        <f t="shared" si="11"/>
        <v>339718.77999999997</v>
      </c>
      <c r="J271" s="42">
        <f t="shared" si="11"/>
        <v>186102.1</v>
      </c>
      <c r="K271" s="42">
        <f t="shared" si="11"/>
        <v>469804.07</v>
      </c>
      <c r="L271" s="42">
        <f t="shared" si="11"/>
        <v>10415513.02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68684.3</v>
      </c>
      <c r="G358" s="18">
        <v>11055.62</v>
      </c>
      <c r="H358" s="18">
        <v>619.70000000000005</v>
      </c>
      <c r="I358" s="18">
        <v>74252.259999999995</v>
      </c>
      <c r="J358" s="18">
        <v>0</v>
      </c>
      <c r="K358" s="18">
        <v>50</v>
      </c>
      <c r="L358" s="13">
        <f>SUM(F358:K358)</f>
        <v>154661.88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68684.3</v>
      </c>
      <c r="G362" s="47">
        <f t="shared" si="22"/>
        <v>11055.62</v>
      </c>
      <c r="H362" s="47">
        <f t="shared" si="22"/>
        <v>619.70000000000005</v>
      </c>
      <c r="I362" s="47">
        <f t="shared" si="22"/>
        <v>74252.259999999995</v>
      </c>
      <c r="J362" s="47">
        <f t="shared" si="22"/>
        <v>0</v>
      </c>
      <c r="K362" s="47">
        <f t="shared" si="22"/>
        <v>50</v>
      </c>
      <c r="L362" s="47">
        <f t="shared" si="22"/>
        <v>154661.88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71099.210000000006</v>
      </c>
      <c r="G367" s="18"/>
      <c r="H367" s="18"/>
      <c r="I367" s="56">
        <f>SUM(F367:H367)</f>
        <v>71099.210000000006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3153.05</v>
      </c>
      <c r="G368" s="63"/>
      <c r="H368" s="63"/>
      <c r="I368" s="56">
        <f>SUM(F368:H368)</f>
        <v>3153.05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74252.260000000009</v>
      </c>
      <c r="G369" s="47">
        <f>SUM(G367:G368)</f>
        <v>0</v>
      </c>
      <c r="H369" s="47">
        <f>SUM(H367:H368)</f>
        <v>0</v>
      </c>
      <c r="I369" s="47">
        <f>SUM(I367:I368)</f>
        <v>74252.260000000009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/>
      <c r="I389" s="18"/>
      <c r="J389" s="24" t="s">
        <v>289</v>
      </c>
      <c r="K389" s="24" t="s">
        <v>289</v>
      </c>
      <c r="L389" s="56">
        <f t="shared" si="25"/>
        <v>25000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25000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473058.75</v>
      </c>
      <c r="G439" s="18"/>
      <c r="H439" s="18"/>
      <c r="I439" s="56">
        <f t="shared" ref="I439:I445" si="33">SUM(F439:H439)</f>
        <v>473058.75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473058.75</v>
      </c>
      <c r="G446" s="13">
        <f>SUM(G439:G445)</f>
        <v>0</v>
      </c>
      <c r="H446" s="13">
        <f>SUM(H439:H445)</f>
        <v>0</v>
      </c>
      <c r="I446" s="13">
        <f>SUM(I439:I445)</f>
        <v>473058.75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473058.75</v>
      </c>
      <c r="G459" s="18"/>
      <c r="H459" s="18"/>
      <c r="I459" s="56">
        <f t="shared" si="34"/>
        <v>473058.75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473058.75</v>
      </c>
      <c r="G460" s="83">
        <f>SUM(G454:G459)</f>
        <v>0</v>
      </c>
      <c r="H460" s="83">
        <f>SUM(H454:H459)</f>
        <v>0</v>
      </c>
      <c r="I460" s="83">
        <f>SUM(I454:I459)</f>
        <v>473058.75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473058.75</v>
      </c>
      <c r="G461" s="42">
        <f>G452+G460</f>
        <v>0</v>
      </c>
      <c r="H461" s="42">
        <f>H452+H460</f>
        <v>0</v>
      </c>
      <c r="I461" s="42">
        <f>I452+I460</f>
        <v>473058.75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227384.46</v>
      </c>
      <c r="G465" s="18">
        <v>3187.4</v>
      </c>
      <c r="H465" s="18">
        <v>0</v>
      </c>
      <c r="I465" s="18">
        <v>72976.820000000007</v>
      </c>
      <c r="J465" s="18">
        <v>423058.75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10438488.76</v>
      </c>
      <c r="G468" s="18">
        <v>167552.43</v>
      </c>
      <c r="H468" s="18"/>
      <c r="I468" s="18"/>
      <c r="J468" s="18">
        <v>50000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10438488.76</v>
      </c>
      <c r="G470" s="53">
        <f>SUM(G468:G469)</f>
        <v>167552.43</v>
      </c>
      <c r="H470" s="53">
        <f>SUM(H468:H469)</f>
        <v>0</v>
      </c>
      <c r="I470" s="53">
        <f>SUM(I468:I469)</f>
        <v>0</v>
      </c>
      <c r="J470" s="53">
        <f>SUM(J468:J469)</f>
        <v>50000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10391525.22+23987.8</f>
        <v>10415513.020000001</v>
      </c>
      <c r="G472" s="18">
        <v>154661.88</v>
      </c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10415513.020000001</v>
      </c>
      <c r="G474" s="53">
        <f>SUM(G472:G473)</f>
        <v>154661.88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250360.19999999925</v>
      </c>
      <c r="G476" s="53">
        <f>(G465+G470)- G474</f>
        <v>16077.949999999983</v>
      </c>
      <c r="H476" s="53">
        <f>(H465+H470)- H474</f>
        <v>0</v>
      </c>
      <c r="I476" s="53">
        <f>(I465+I470)- I474</f>
        <v>72976.820000000007</v>
      </c>
      <c r="J476" s="53">
        <f>(J465+J470)- J474</f>
        <v>473058.75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5600000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3.99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4880000</v>
      </c>
      <c r="G495" s="18"/>
      <c r="H495" s="18"/>
      <c r="I495" s="18"/>
      <c r="J495" s="18"/>
      <c r="K495" s="53">
        <f>SUM(F495:J495)</f>
        <v>4880000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185000</v>
      </c>
      <c r="G497" s="18"/>
      <c r="H497" s="18"/>
      <c r="I497" s="18"/>
      <c r="J497" s="18"/>
      <c r="K497" s="53">
        <f t="shared" si="35"/>
        <v>185000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4695000</v>
      </c>
      <c r="G498" s="204"/>
      <c r="H498" s="204"/>
      <c r="I498" s="204"/>
      <c r="J498" s="204"/>
      <c r="K498" s="205">
        <f t="shared" si="35"/>
        <v>4695000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2198743.75</v>
      </c>
      <c r="G499" s="18"/>
      <c r="H499" s="18"/>
      <c r="I499" s="18"/>
      <c r="J499" s="18"/>
      <c r="K499" s="53">
        <f t="shared" si="35"/>
        <v>2198743.75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6893743.75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6893743.75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190000</v>
      </c>
      <c r="G501" s="204"/>
      <c r="H501" s="204"/>
      <c r="I501" s="204"/>
      <c r="J501" s="204"/>
      <c r="K501" s="205">
        <f t="shared" si="35"/>
        <v>190000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214887.5</v>
      </c>
      <c r="G502" s="18"/>
      <c r="H502" s="18"/>
      <c r="I502" s="18"/>
      <c r="J502" s="18"/>
      <c r="K502" s="53">
        <f t="shared" si="35"/>
        <v>214887.5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404887.5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404887.5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593434.47</v>
      </c>
      <c r="G521" s="18">
        <v>361669.44</v>
      </c>
      <c r="H521" s="18">
        <v>130588.72</v>
      </c>
      <c r="I521" s="18">
        <v>6813.35</v>
      </c>
      <c r="J521" s="18">
        <v>158.88</v>
      </c>
      <c r="K521" s="18">
        <v>125</v>
      </c>
      <c r="L521" s="88">
        <f>SUM(F521:K521)</f>
        <v>1092789.8599999999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446912.04</v>
      </c>
      <c r="I523" s="18"/>
      <c r="J523" s="18"/>
      <c r="K523" s="18"/>
      <c r="L523" s="88">
        <f>SUM(F523:K523)</f>
        <v>446912.04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593434.47</v>
      </c>
      <c r="G524" s="108">
        <f t="shared" ref="G524:L524" si="36">SUM(G521:G523)</f>
        <v>361669.44</v>
      </c>
      <c r="H524" s="108">
        <f t="shared" si="36"/>
        <v>577500.76</v>
      </c>
      <c r="I524" s="108">
        <f t="shared" si="36"/>
        <v>6813.35</v>
      </c>
      <c r="J524" s="108">
        <f t="shared" si="36"/>
        <v>158.88</v>
      </c>
      <c r="K524" s="108">
        <f t="shared" si="36"/>
        <v>125</v>
      </c>
      <c r="L524" s="89">
        <f t="shared" si="36"/>
        <v>1539701.9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57653.58</v>
      </c>
      <c r="I526" s="18"/>
      <c r="J526" s="18"/>
      <c r="K526" s="18"/>
      <c r="L526" s="88">
        <f>SUM(F526:K526)</f>
        <v>57653.58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24850.12</v>
      </c>
      <c r="I528" s="18"/>
      <c r="J528" s="18"/>
      <c r="K528" s="18"/>
      <c r="L528" s="88">
        <f>SUM(F528:K528)</f>
        <v>24850.12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82503.7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82503.7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65842.600000000006</v>
      </c>
      <c r="I531" s="18"/>
      <c r="J531" s="18"/>
      <c r="K531" s="18"/>
      <c r="L531" s="88">
        <f>SUM(F531:K531)</f>
        <v>65842.600000000006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38669.46</v>
      </c>
      <c r="I533" s="18"/>
      <c r="J533" s="18"/>
      <c r="K533" s="18"/>
      <c r="L533" s="88">
        <f>SUM(F533:K533)</f>
        <v>38669.46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104512.06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104512.06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98219.21</v>
      </c>
      <c r="I541" s="18"/>
      <c r="J541" s="18"/>
      <c r="K541" s="18"/>
      <c r="L541" s="88">
        <f>SUM(F541:K541)</f>
        <v>98219.21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37189.25</v>
      </c>
      <c r="I543" s="18"/>
      <c r="J543" s="18"/>
      <c r="K543" s="18"/>
      <c r="L543" s="88">
        <f>SUM(F543:K543)</f>
        <v>37189.25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135408.46000000002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135408.46000000002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593434.47</v>
      </c>
      <c r="G545" s="89">
        <f t="shared" ref="G545:L545" si="41">G524+G529+G534+G539+G544</f>
        <v>361669.44</v>
      </c>
      <c r="H545" s="89">
        <f t="shared" si="41"/>
        <v>899924.98</v>
      </c>
      <c r="I545" s="89">
        <f t="shared" si="41"/>
        <v>6813.35</v>
      </c>
      <c r="J545" s="89">
        <f t="shared" si="41"/>
        <v>158.88</v>
      </c>
      <c r="K545" s="89">
        <f t="shared" si="41"/>
        <v>125</v>
      </c>
      <c r="L545" s="89">
        <f t="shared" si="41"/>
        <v>1862126.1199999999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1092789.8599999999</v>
      </c>
      <c r="G549" s="87">
        <f>L526</f>
        <v>57653.58</v>
      </c>
      <c r="H549" s="87">
        <f>L531</f>
        <v>65842.600000000006</v>
      </c>
      <c r="I549" s="87">
        <f>L536</f>
        <v>0</v>
      </c>
      <c r="J549" s="87">
        <f>L541</f>
        <v>98219.21</v>
      </c>
      <c r="K549" s="87">
        <f>SUM(F549:J549)</f>
        <v>1314505.25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446912.04</v>
      </c>
      <c r="G551" s="87">
        <f>L528</f>
        <v>24850.12</v>
      </c>
      <c r="H551" s="87">
        <f>L533</f>
        <v>38669.46</v>
      </c>
      <c r="I551" s="87">
        <f>L538</f>
        <v>0</v>
      </c>
      <c r="J551" s="87">
        <f>L543</f>
        <v>37189.25</v>
      </c>
      <c r="K551" s="87">
        <f>SUM(F551:J551)</f>
        <v>547620.87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1539701.9</v>
      </c>
      <c r="G552" s="89">
        <f t="shared" si="42"/>
        <v>82503.7</v>
      </c>
      <c r="H552" s="89">
        <f t="shared" si="42"/>
        <v>104512.06</v>
      </c>
      <c r="I552" s="89">
        <f t="shared" si="42"/>
        <v>0</v>
      </c>
      <c r="J552" s="89">
        <f t="shared" si="42"/>
        <v>135408.46000000002</v>
      </c>
      <c r="K552" s="89">
        <f t="shared" si="42"/>
        <v>1862126.12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75892.17</v>
      </c>
      <c r="G575" s="18"/>
      <c r="H575" s="18">
        <v>16462</v>
      </c>
      <c r="I575" s="87">
        <f>SUM(F575:H575)</f>
        <v>92354.17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2858887.5</v>
      </c>
      <c r="I577" s="87">
        <f t="shared" si="47"/>
        <v>2858887.5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49014.9</v>
      </c>
      <c r="G579" s="18"/>
      <c r="H579" s="18">
        <v>186693.33</v>
      </c>
      <c r="I579" s="87">
        <f t="shared" si="47"/>
        <v>235708.22999999998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147940.62</v>
      </c>
      <c r="I581" s="87">
        <f t="shared" si="47"/>
        <v>147940.62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165825</v>
      </c>
      <c r="I591" s="18"/>
      <c r="J591" s="18">
        <v>122085</v>
      </c>
      <c r="K591" s="104">
        <f t="shared" ref="K591:K597" si="48">SUM(H591:J591)</f>
        <v>287910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98219.21</v>
      </c>
      <c r="I592" s="18"/>
      <c r="J592" s="18">
        <v>37189.25</v>
      </c>
      <c r="K592" s="104">
        <f t="shared" si="48"/>
        <v>135408.46000000002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3016.68</v>
      </c>
      <c r="I594" s="18"/>
      <c r="J594" s="18"/>
      <c r="K594" s="104">
        <f t="shared" si="48"/>
        <v>3016.68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267060.89</v>
      </c>
      <c r="I598" s="108">
        <f>SUM(I591:I597)</f>
        <v>0</v>
      </c>
      <c r="J598" s="108">
        <f>SUM(J591:J597)</f>
        <v>159274.25</v>
      </c>
      <c r="K598" s="108">
        <f>SUM(K591:K597)</f>
        <v>426335.14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133102.1</v>
      </c>
      <c r="I604" s="18"/>
      <c r="J604" s="18"/>
      <c r="K604" s="104">
        <f>SUM(H604:J604)</f>
        <v>133102.1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133102.1</v>
      </c>
      <c r="I605" s="108">
        <f>SUM(I602:I604)</f>
        <v>0</v>
      </c>
      <c r="J605" s="108">
        <f>SUM(J602:J604)</f>
        <v>0</v>
      </c>
      <c r="K605" s="108">
        <f>SUM(K602:K604)</f>
        <v>133102.1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446750.22</v>
      </c>
      <c r="H617" s="109">
        <f>SUM(F52)</f>
        <v>446750.22000000003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16077.949999999999</v>
      </c>
      <c r="H618" s="109">
        <f>SUM(G52)</f>
        <v>16077.949999999999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72976.820000000007</v>
      </c>
      <c r="H620" s="109">
        <f>SUM(I52)</f>
        <v>72976.820000000007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473058.75</v>
      </c>
      <c r="H621" s="109">
        <f>SUM(J52)</f>
        <v>473058.75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250360.2</v>
      </c>
      <c r="H622" s="109">
        <f>F476</f>
        <v>250360.19999999925</v>
      </c>
      <c r="I622" s="121" t="s">
        <v>101</v>
      </c>
      <c r="J622" s="109">
        <f t="shared" ref="J622:J655" si="50">G622-H622</f>
        <v>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16077.949999999999</v>
      </c>
      <c r="H623" s="109">
        <f>G476</f>
        <v>16077.949999999983</v>
      </c>
      <c r="I623" s="121" t="s">
        <v>102</v>
      </c>
      <c r="J623" s="109">
        <f t="shared" si="50"/>
        <v>1.6370904631912708E-11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72976.820000000007</v>
      </c>
      <c r="H625" s="109">
        <f>I476</f>
        <v>72976.820000000007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473058.75</v>
      </c>
      <c r="H626" s="109">
        <f>J476</f>
        <v>473058.75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10438488.76</v>
      </c>
      <c r="H627" s="104">
        <f>SUM(F468)</f>
        <v>10438488.76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167552.43</v>
      </c>
      <c r="H628" s="104">
        <f>SUM(G468)</f>
        <v>167552.43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10415513.02</v>
      </c>
      <c r="H632" s="104">
        <f>SUM(F472)</f>
        <v>10415513.020000001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74252.259999999995</v>
      </c>
      <c r="H634" s="104">
        <f>I369</f>
        <v>74252.260000000009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154661.88</v>
      </c>
      <c r="H635" s="104">
        <f>SUM(G472)</f>
        <v>154661.88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473058.75</v>
      </c>
      <c r="H639" s="104">
        <f>SUM(F461)</f>
        <v>473058.75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473058.75</v>
      </c>
      <c r="H642" s="104">
        <f>SUM(I461)</f>
        <v>473058.75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426335.14</v>
      </c>
      <c r="H647" s="104">
        <f>L208+L226+L244</f>
        <v>426335.14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133102.1</v>
      </c>
      <c r="H648" s="104">
        <f>(J257+J338)-(J255+J336)</f>
        <v>133102.1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267060.89</v>
      </c>
      <c r="H649" s="104">
        <f>H598</f>
        <v>267060.89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159274.25</v>
      </c>
      <c r="H651" s="104">
        <f>J598</f>
        <v>159274.25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6398978.5899999999</v>
      </c>
      <c r="G660" s="19">
        <f>(L229+L309+L359)</f>
        <v>0</v>
      </c>
      <c r="H660" s="19">
        <f>(L247+L328+L360)</f>
        <v>3658733.81</v>
      </c>
      <c r="I660" s="19">
        <f>SUM(F660:H660)</f>
        <v>10057712.4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107705.33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107705.33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267060.89</v>
      </c>
      <c r="G662" s="19">
        <f>(L226+L306)-(J226+J306)</f>
        <v>0</v>
      </c>
      <c r="H662" s="19">
        <f>(L244+L325)-(J244+J325)</f>
        <v>159274.25</v>
      </c>
      <c r="I662" s="19">
        <f>SUM(F662:H662)</f>
        <v>426335.14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258009.17</v>
      </c>
      <c r="G663" s="199">
        <f>SUM(G575:G587)+SUM(I602:I604)+L612</f>
        <v>0</v>
      </c>
      <c r="H663" s="199">
        <f>SUM(H575:H587)+SUM(J602:J604)+L613</f>
        <v>3209983.45</v>
      </c>
      <c r="I663" s="19">
        <f>SUM(F663:H663)</f>
        <v>3467992.62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5766203.2000000002</v>
      </c>
      <c r="G664" s="19">
        <f>G660-SUM(G661:G663)</f>
        <v>0</v>
      </c>
      <c r="H664" s="19">
        <f>H660-SUM(H661:H663)</f>
        <v>289476.10999999987</v>
      </c>
      <c r="I664" s="19">
        <f>I660-SUM(I661:I663)</f>
        <v>6055679.3100000005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420.79</v>
      </c>
      <c r="G665" s="248"/>
      <c r="H665" s="248"/>
      <c r="I665" s="19">
        <f>SUM(F665:H665)</f>
        <v>420.79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13703.28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14391.21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-289476.11</v>
      </c>
      <c r="I669" s="19">
        <f>SUM(F669:H669)</f>
        <v>-289476.11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13703.28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13703.28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Strafford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1874631.02</v>
      </c>
      <c r="C9" s="229">
        <f>'DOE25'!G197+'DOE25'!G215+'DOE25'!G233+'DOE25'!G276+'DOE25'!G295+'DOE25'!G314</f>
        <v>900455.66</v>
      </c>
    </row>
    <row r="10" spans="1:3" x14ac:dyDescent="0.2">
      <c r="A10" t="s">
        <v>779</v>
      </c>
      <c r="B10" s="240">
        <v>1819664.64</v>
      </c>
      <c r="C10" s="240">
        <v>895816.08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54966.38</v>
      </c>
      <c r="C12" s="240">
        <v>4639.58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1874631.0199999998</v>
      </c>
      <c r="C13" s="231">
        <f>SUM(C10:C12)</f>
        <v>900455.65999999992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593434.47</v>
      </c>
      <c r="C18" s="229">
        <f>'DOE25'!G198+'DOE25'!G216+'DOE25'!G234+'DOE25'!G277+'DOE25'!G296+'DOE25'!G315</f>
        <v>361669.44</v>
      </c>
    </row>
    <row r="19" spans="1:3" x14ac:dyDescent="0.2">
      <c r="A19" t="s">
        <v>779</v>
      </c>
      <c r="B19" s="240">
        <v>223506.76</v>
      </c>
      <c r="C19" s="240">
        <v>165715.78</v>
      </c>
    </row>
    <row r="20" spans="1:3" x14ac:dyDescent="0.2">
      <c r="A20" t="s">
        <v>780</v>
      </c>
      <c r="B20" s="240">
        <v>314720.90000000002</v>
      </c>
      <c r="C20" s="240">
        <v>195163.34</v>
      </c>
    </row>
    <row r="21" spans="1:3" x14ac:dyDescent="0.2">
      <c r="A21" t="s">
        <v>781</v>
      </c>
      <c r="B21" s="240">
        <v>55206.81</v>
      </c>
      <c r="C21" s="240">
        <v>790.32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593434.47</v>
      </c>
      <c r="C22" s="231">
        <f>SUM(C19:C21)</f>
        <v>361669.44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34205</v>
      </c>
      <c r="C36" s="235">
        <f>'DOE25'!G200+'DOE25'!G218+'DOE25'!G236+'DOE25'!G279+'DOE25'!G298+'DOE25'!G317</f>
        <v>6575.99</v>
      </c>
    </row>
    <row r="37" spans="1:3" x14ac:dyDescent="0.2">
      <c r="A37" t="s">
        <v>779</v>
      </c>
      <c r="B37" s="240">
        <v>29630</v>
      </c>
      <c r="C37" s="240">
        <v>4662.55</v>
      </c>
    </row>
    <row r="38" spans="1:3" x14ac:dyDescent="0.2">
      <c r="A38" t="s">
        <v>780</v>
      </c>
      <c r="B38" s="240">
        <v>3725</v>
      </c>
      <c r="C38" s="240">
        <v>1848.41</v>
      </c>
    </row>
    <row r="39" spans="1:3" x14ac:dyDescent="0.2">
      <c r="A39" t="s">
        <v>781</v>
      </c>
      <c r="B39" s="240">
        <v>850</v>
      </c>
      <c r="C39" s="240">
        <v>65.03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34205</v>
      </c>
      <c r="C40" s="231">
        <f>SUM(C37:C39)</f>
        <v>6575.99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Strafford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7482681.6899999995</v>
      </c>
      <c r="D5" s="20">
        <f>SUM('DOE25'!L197:L200)+SUM('DOE25'!L215:L218)+SUM('DOE25'!L233:L236)-F5-G5</f>
        <v>7366443.0799999991</v>
      </c>
      <c r="E5" s="243"/>
      <c r="F5" s="255">
        <f>SUM('DOE25'!J197:J200)+SUM('DOE25'!J215:J218)+SUM('DOE25'!J233:J236)</f>
        <v>114412.71</v>
      </c>
      <c r="G5" s="53">
        <f>SUM('DOE25'!K197:K200)+SUM('DOE25'!K215:K218)+SUM('DOE25'!K233:K236)</f>
        <v>1825.9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428670.23</v>
      </c>
      <c r="D6" s="20">
        <f>'DOE25'!L202+'DOE25'!L220+'DOE25'!L238-F6-G6</f>
        <v>427935.23</v>
      </c>
      <c r="E6" s="243"/>
      <c r="F6" s="255">
        <f>'DOE25'!J202+'DOE25'!J220+'DOE25'!J238</f>
        <v>100</v>
      </c>
      <c r="G6" s="53">
        <f>'DOE25'!K202+'DOE25'!K220+'DOE25'!K238</f>
        <v>635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167504.41</v>
      </c>
      <c r="D7" s="20">
        <f>'DOE25'!L203+'DOE25'!L221+'DOE25'!L239-F7-G7</f>
        <v>166636.23000000001</v>
      </c>
      <c r="E7" s="243"/>
      <c r="F7" s="255">
        <f>'DOE25'!J203+'DOE25'!J221+'DOE25'!J239</f>
        <v>868.18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258062.75999999995</v>
      </c>
      <c r="D8" s="243"/>
      <c r="E8" s="20">
        <f>'DOE25'!L204+'DOE25'!L222+'DOE25'!L240-F8-G8-D9-D11</f>
        <v>253390.49999999994</v>
      </c>
      <c r="F8" s="255">
        <f>'DOE25'!J204+'DOE25'!J222+'DOE25'!J240</f>
        <v>0</v>
      </c>
      <c r="G8" s="53">
        <f>'DOE25'!K204+'DOE25'!K222+'DOE25'!K240</f>
        <v>4672.26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24697.15</v>
      </c>
      <c r="D9" s="244">
        <v>24697.15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10250</v>
      </c>
      <c r="D10" s="243"/>
      <c r="E10" s="244">
        <v>10250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61429.94</v>
      </c>
      <c r="D11" s="244">
        <v>61429.94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495874.8299999999</v>
      </c>
      <c r="D12" s="20">
        <f>'DOE25'!L205+'DOE25'!L223+'DOE25'!L241-F12-G12</f>
        <v>492666.41999999993</v>
      </c>
      <c r="E12" s="243"/>
      <c r="F12" s="255">
        <f>'DOE25'!J205+'DOE25'!J223+'DOE25'!J241</f>
        <v>0</v>
      </c>
      <c r="G12" s="53">
        <f>'DOE25'!K205+'DOE25'!K223+'DOE25'!K241</f>
        <v>3208.41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75669.34</v>
      </c>
      <c r="D13" s="243"/>
      <c r="E13" s="20">
        <f>'DOE25'!L206+'DOE25'!L224+'DOE25'!L242-F13-G13</f>
        <v>75669.34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482125.03</v>
      </c>
      <c r="D14" s="20">
        <f>'DOE25'!L207+'DOE25'!L225+'DOE25'!L243-F14-G14</f>
        <v>464403.82</v>
      </c>
      <c r="E14" s="243"/>
      <c r="F14" s="255">
        <f>'DOE25'!J207+'DOE25'!J225+'DOE25'!J243</f>
        <v>17721.21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426335.14</v>
      </c>
      <c r="D15" s="20">
        <f>'DOE25'!L208+'DOE25'!L226+'DOE25'!L244-F15-G15</f>
        <v>426335.14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53000</v>
      </c>
      <c r="D22" s="243"/>
      <c r="E22" s="243"/>
      <c r="F22" s="255">
        <f>'DOE25'!L255+'DOE25'!L336</f>
        <v>53000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406462.5</v>
      </c>
      <c r="D25" s="243"/>
      <c r="E25" s="243"/>
      <c r="F25" s="258"/>
      <c r="G25" s="256"/>
      <c r="H25" s="257">
        <f>'DOE25'!L260+'DOE25'!L261+'DOE25'!L341+'DOE25'!L342</f>
        <v>406462.5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83562.67</v>
      </c>
      <c r="D29" s="20">
        <f>'DOE25'!L358+'DOE25'!L359+'DOE25'!L360-'DOE25'!I367-F29-G29</f>
        <v>83512.67</v>
      </c>
      <c r="E29" s="243"/>
      <c r="F29" s="255">
        <f>'DOE25'!J358+'DOE25'!J359+'DOE25'!J360</f>
        <v>0</v>
      </c>
      <c r="G29" s="53">
        <f>'DOE25'!K358+'DOE25'!K359+'DOE25'!K360</f>
        <v>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9514059.6800000016</v>
      </c>
      <c r="E33" s="246">
        <f>SUM(E5:E31)</f>
        <v>339309.83999999997</v>
      </c>
      <c r="F33" s="246">
        <f>SUM(F5:F31)</f>
        <v>186102.1</v>
      </c>
      <c r="G33" s="246">
        <f>SUM(G5:G31)</f>
        <v>10391.57</v>
      </c>
      <c r="H33" s="246">
        <f>SUM(H5:H31)</f>
        <v>406462.5</v>
      </c>
    </row>
    <row r="35" spans="2:8" ht="12" thickBot="1" x14ac:dyDescent="0.25">
      <c r="B35" s="253" t="s">
        <v>847</v>
      </c>
      <c r="D35" s="254">
        <f>E33</f>
        <v>339309.83999999997</v>
      </c>
      <c r="E35" s="249"/>
    </row>
    <row r="36" spans="2:8" ht="12" thickTop="1" x14ac:dyDescent="0.2">
      <c r="B36" t="s">
        <v>815</v>
      </c>
      <c r="D36" s="20">
        <f>D33</f>
        <v>9514059.6800000016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145" sqref="C1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425406.97</v>
      </c>
      <c r="D8" s="95">
        <f>'DOE25'!G9</f>
        <v>0</v>
      </c>
      <c r="E8" s="95">
        <f>'DOE25'!H9</f>
        <v>0</v>
      </c>
      <c r="F8" s="95">
        <f>'DOE25'!I9</f>
        <v>72976.820000000007</v>
      </c>
      <c r="G8" s="95">
        <f>'DOE25'!J9</f>
        <v>473058.75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4758.6400000000003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3956.14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17387.11</v>
      </c>
      <c r="D13" s="95">
        <f>'DOE25'!G14</f>
        <v>9949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1370.31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446750.22</v>
      </c>
      <c r="D18" s="41">
        <f>SUM(D8:D17)</f>
        <v>16077.949999999999</v>
      </c>
      <c r="E18" s="41">
        <f>SUM(E8:E17)</f>
        <v>0</v>
      </c>
      <c r="F18" s="41">
        <f>SUM(F8:F17)</f>
        <v>72976.820000000007</v>
      </c>
      <c r="G18" s="41">
        <f>SUM(G8:G17)</f>
        <v>473058.75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4758.6400000000003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148947.64000000001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42683.74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196390.02000000002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1370.31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14707.64</v>
      </c>
      <c r="E47" s="95">
        <f>'DOE25'!H48</f>
        <v>0</v>
      </c>
      <c r="F47" s="95">
        <f>'DOE25'!I48</f>
        <v>72976.820000000007</v>
      </c>
      <c r="G47" s="95">
        <f>'DOE25'!J48</f>
        <v>473058.75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200360.2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250360.2</v>
      </c>
      <c r="D50" s="41">
        <f>SUM(D34:D49)</f>
        <v>16077.949999999999</v>
      </c>
      <c r="E50" s="41">
        <f>SUM(E34:E49)</f>
        <v>0</v>
      </c>
      <c r="F50" s="41">
        <f>SUM(F34:F49)</f>
        <v>72976.820000000007</v>
      </c>
      <c r="G50" s="41">
        <f>SUM(G34:G49)</f>
        <v>473058.75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446750.22000000003</v>
      </c>
      <c r="D51" s="41">
        <f>D50+D31</f>
        <v>16077.949999999999</v>
      </c>
      <c r="E51" s="41">
        <f>E50+E31</f>
        <v>0</v>
      </c>
      <c r="F51" s="41">
        <f>F50+F31</f>
        <v>72976.820000000007</v>
      </c>
      <c r="G51" s="41">
        <f>G50+G31</f>
        <v>473058.75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7027332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75.81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107705.33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110122.32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110198.13</v>
      </c>
      <c r="D62" s="130">
        <f>SUM(D57:D61)</f>
        <v>107705.33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7137530.1299999999</v>
      </c>
      <c r="D63" s="22">
        <f>D56+D62</f>
        <v>107705.33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2080122.85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1094015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3174137.85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60982.5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22783.65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2782.17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83766.149999999994</v>
      </c>
      <c r="D78" s="130">
        <f>SUM(D72:D77)</f>
        <v>2782.17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3257904</v>
      </c>
      <c r="D81" s="130">
        <f>SUM(D79:D80)+D78+D70</f>
        <v>2782.17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43054.63</v>
      </c>
      <c r="D88" s="95">
        <f>SUM('DOE25'!G153:G161)</f>
        <v>57064.93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43054.63</v>
      </c>
      <c r="D91" s="131">
        <f>SUM(D85:D90)</f>
        <v>57064.93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10438488.76</v>
      </c>
      <c r="D104" s="86">
        <f>D63+D81+D91+D103</f>
        <v>167552.43</v>
      </c>
      <c r="E104" s="86">
        <f>E63+E81+E91+E103</f>
        <v>0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5894196.75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1539701.9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48783.039999999994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7482681.6900000004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428670.23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167504.41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344189.85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495874.8299999999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75669.34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482125.03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426335.14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154661.88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2420368.83</v>
      </c>
      <c r="D128" s="86">
        <f>SUM(D118:D127)</f>
        <v>154661.88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53000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221462.5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3000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512462.5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10415513.02</v>
      </c>
      <c r="D145" s="86">
        <f>(D115+D128+D144)</f>
        <v>154661.88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4880000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4880000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185000</v>
      </c>
    </row>
    <row r="159" spans="1:9" x14ac:dyDescent="0.2">
      <c r="A159" s="22" t="s">
        <v>35</v>
      </c>
      <c r="B159" s="137">
        <f>'DOE25'!F498</f>
        <v>4695000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4695000</v>
      </c>
    </row>
    <row r="160" spans="1:9" x14ac:dyDescent="0.2">
      <c r="A160" s="22" t="s">
        <v>36</v>
      </c>
      <c r="B160" s="137">
        <f>'DOE25'!F499</f>
        <v>2198743.75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2198743.75</v>
      </c>
    </row>
    <row r="161" spans="1:7" x14ac:dyDescent="0.2">
      <c r="A161" s="22" t="s">
        <v>37</v>
      </c>
      <c r="B161" s="137">
        <f>'DOE25'!F500</f>
        <v>6893743.75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6893743.75</v>
      </c>
    </row>
    <row r="162" spans="1:7" x14ac:dyDescent="0.2">
      <c r="A162" s="22" t="s">
        <v>38</v>
      </c>
      <c r="B162" s="137">
        <f>'DOE25'!F501</f>
        <v>190000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190000</v>
      </c>
    </row>
    <row r="163" spans="1:7" x14ac:dyDescent="0.2">
      <c r="A163" s="22" t="s">
        <v>39</v>
      </c>
      <c r="B163" s="137">
        <f>'DOE25'!F502</f>
        <v>214887.5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214887.5</v>
      </c>
    </row>
    <row r="164" spans="1:7" x14ac:dyDescent="0.2">
      <c r="A164" s="22" t="s">
        <v>246</v>
      </c>
      <c r="B164" s="137">
        <f>'DOE25'!F503</f>
        <v>404887.5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404887.5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7" sqref="C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Strafford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13703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13703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5894197</v>
      </c>
      <c r="D10" s="182">
        <f>ROUND((C10/$C$28)*100,1)</f>
        <v>57.9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1539702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48783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428670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167504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344190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495875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75669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482125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426335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221463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3000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46956.67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10174469.67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53000</v>
      </c>
    </row>
    <row r="30" spans="1:4" x14ac:dyDescent="0.2">
      <c r="B30" s="187" t="s">
        <v>729</v>
      </c>
      <c r="C30" s="180">
        <f>SUM(C28:C29)</f>
        <v>10227469.67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7027332</v>
      </c>
      <c r="D35" s="182">
        <f t="shared" ref="D35:D40" si="1">ROUND((C35/$C$41)*100,1)</f>
        <v>66.900000000000006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110198.12999999989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3174138</v>
      </c>
      <c r="D37" s="182">
        <f t="shared" si="1"/>
        <v>30.2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86548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100120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10498336.129999999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Strafford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2" t="s">
        <v>848</v>
      </c>
      <c r="B72" s="282"/>
      <c r="C72" s="282"/>
      <c r="D72" s="282"/>
      <c r="E72" s="28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70A" sheet="1" objects="1" scenarios="1"/>
  <mergeCells count="223">
    <mergeCell ref="IP40:IV40"/>
    <mergeCell ref="IC40:IM40"/>
    <mergeCell ref="BC40:BM40"/>
    <mergeCell ref="BP40:BZ40"/>
    <mergeCell ref="FC40:FM40"/>
    <mergeCell ref="FP40:FZ40"/>
    <mergeCell ref="GP40:GZ40"/>
    <mergeCell ref="HC40:HM40"/>
    <mergeCell ref="HP40:HZ40"/>
    <mergeCell ref="EC40:EM40"/>
    <mergeCell ref="C44:M44"/>
    <mergeCell ref="DP40:DZ40"/>
    <mergeCell ref="C43:M43"/>
    <mergeCell ref="P40:Z40"/>
    <mergeCell ref="AC40:AM40"/>
    <mergeCell ref="IP39:IV39"/>
    <mergeCell ref="EP39:EZ39"/>
    <mergeCell ref="FC39:FM39"/>
    <mergeCell ref="IC32:IM32"/>
    <mergeCell ref="IP32:IV32"/>
    <mergeCell ref="HC39:HM39"/>
    <mergeCell ref="DC39:DM39"/>
    <mergeCell ref="DP39:DZ39"/>
    <mergeCell ref="EC39:EM39"/>
    <mergeCell ref="GC39:GM39"/>
    <mergeCell ref="FP39:FZ39"/>
    <mergeCell ref="HP38:HZ38"/>
    <mergeCell ref="FP38:FZ38"/>
    <mergeCell ref="GC38:GM38"/>
    <mergeCell ref="GP38:GZ38"/>
    <mergeCell ref="FC38:FM38"/>
    <mergeCell ref="HC38:HM38"/>
    <mergeCell ref="DC38:DM38"/>
    <mergeCell ref="DP38:DZ38"/>
    <mergeCell ref="EC38:EM38"/>
    <mergeCell ref="EP38:EZ38"/>
    <mergeCell ref="IP38:IV38"/>
    <mergeCell ref="AC32:AM32"/>
    <mergeCell ref="AP32:AZ32"/>
    <mergeCell ref="BP32:BZ32"/>
    <mergeCell ref="HP32:HZ32"/>
    <mergeCell ref="GP32:GZ32"/>
    <mergeCell ref="EC32:EM32"/>
    <mergeCell ref="EP32:EZ32"/>
    <mergeCell ref="FC32:FM32"/>
    <mergeCell ref="IC38:IM38"/>
    <mergeCell ref="CP38:CZ38"/>
    <mergeCell ref="BC38:BM38"/>
    <mergeCell ref="AC38:AM38"/>
    <mergeCell ref="AP38:AZ38"/>
    <mergeCell ref="BP38:BZ38"/>
    <mergeCell ref="CC38:CM38"/>
    <mergeCell ref="AP40:AZ40"/>
    <mergeCell ref="BC31:BM31"/>
    <mergeCell ref="BC32:BM32"/>
    <mergeCell ref="BC39:BM39"/>
    <mergeCell ref="BP31:BZ31"/>
    <mergeCell ref="CC31:CM31"/>
    <mergeCell ref="IC30:IM30"/>
    <mergeCell ref="HC30:HM30"/>
    <mergeCell ref="DC31:DM31"/>
    <mergeCell ref="HP30:HZ30"/>
    <mergeCell ref="FC30:FM30"/>
    <mergeCell ref="FP30:FZ30"/>
    <mergeCell ref="FC31:FM31"/>
    <mergeCell ref="FP31:FZ31"/>
    <mergeCell ref="GC31:GM31"/>
    <mergeCell ref="GP31:GZ31"/>
    <mergeCell ref="HP39:HZ39"/>
    <mergeCell ref="GP39:GZ39"/>
    <mergeCell ref="IC39:IM39"/>
    <mergeCell ref="CC40:CM40"/>
    <mergeCell ref="CP40:CZ40"/>
    <mergeCell ref="DC40:DM40"/>
    <mergeCell ref="EP40:EZ40"/>
    <mergeCell ref="GC40:GM40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HP29:HZ29"/>
    <mergeCell ref="IC29:IM29"/>
    <mergeCell ref="FP29:FZ29"/>
    <mergeCell ref="GC29:GM29"/>
    <mergeCell ref="GP29:GZ29"/>
    <mergeCell ref="HC29:HM29"/>
    <mergeCell ref="IC31:IM31"/>
    <mergeCell ref="FC29:FM29"/>
    <mergeCell ref="CP29:CZ29"/>
    <mergeCell ref="HC32:HM32"/>
    <mergeCell ref="EC29:EM29"/>
    <mergeCell ref="EP29:EZ29"/>
    <mergeCell ref="DP31:DZ31"/>
    <mergeCell ref="EC31:EM31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CP31:CZ31"/>
    <mergeCell ref="EP31:EZ31"/>
    <mergeCell ref="HP31:HZ31"/>
    <mergeCell ref="IP30:IV30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AP29:AZ29"/>
    <mergeCell ref="C22:M22"/>
    <mergeCell ref="C23:M23"/>
    <mergeCell ref="C24:M24"/>
    <mergeCell ref="C29:M29"/>
    <mergeCell ref="C26:M26"/>
    <mergeCell ref="DP29:DZ29"/>
    <mergeCell ref="CC30:CM30"/>
    <mergeCell ref="BC30:BM30"/>
    <mergeCell ref="BP30:BZ30"/>
    <mergeCell ref="DC30:DM30"/>
    <mergeCell ref="DP30:DZ30"/>
    <mergeCell ref="DC29:DM29"/>
    <mergeCell ref="BC29:BM29"/>
    <mergeCell ref="BP29:BZ29"/>
    <mergeCell ref="CC29:CM29"/>
    <mergeCell ref="P29:Z29"/>
    <mergeCell ref="AC29:AM29"/>
    <mergeCell ref="C25:M25"/>
    <mergeCell ref="C14:M14"/>
    <mergeCell ref="C15:M15"/>
    <mergeCell ref="C16:M16"/>
    <mergeCell ref="C17:M17"/>
    <mergeCell ref="C31:M31"/>
    <mergeCell ref="C30:M30"/>
    <mergeCell ref="C21:M21"/>
    <mergeCell ref="C18:M18"/>
    <mergeCell ref="C19:M19"/>
    <mergeCell ref="C20:M20"/>
    <mergeCell ref="CC32:CM32"/>
    <mergeCell ref="C32:M32"/>
    <mergeCell ref="P31:Z31"/>
    <mergeCell ref="AC31:AM31"/>
    <mergeCell ref="AP31:AZ31"/>
    <mergeCell ref="P32:Z32"/>
    <mergeCell ref="DC32:DM32"/>
    <mergeCell ref="C39:M39"/>
    <mergeCell ref="BP39:BZ39"/>
    <mergeCell ref="CC39:CM39"/>
    <mergeCell ref="CP39:CZ39"/>
    <mergeCell ref="AP39:AZ39"/>
    <mergeCell ref="P38:Z38"/>
    <mergeCell ref="P39:Z39"/>
    <mergeCell ref="AC39:AM39"/>
    <mergeCell ref="C27:M27"/>
    <mergeCell ref="C28:M28"/>
    <mergeCell ref="C52:M52"/>
    <mergeCell ref="C50:M50"/>
    <mergeCell ref="C47:M47"/>
    <mergeCell ref="C48:M48"/>
    <mergeCell ref="C49:M49"/>
    <mergeCell ref="C51:M51"/>
    <mergeCell ref="C40:M40"/>
    <mergeCell ref="C34:M34"/>
    <mergeCell ref="C35:M35"/>
    <mergeCell ref="C36:M36"/>
    <mergeCell ref="C38:M38"/>
    <mergeCell ref="C45:M45"/>
    <mergeCell ref="C46:M46"/>
    <mergeCell ref="C89:M89"/>
    <mergeCell ref="C90:M90"/>
    <mergeCell ref="C63:M63"/>
    <mergeCell ref="C64:M64"/>
    <mergeCell ref="C65:M65"/>
    <mergeCell ref="C85:M85"/>
    <mergeCell ref="C86:M86"/>
    <mergeCell ref="C87:M87"/>
    <mergeCell ref="C88:M88"/>
    <mergeCell ref="C79:M79"/>
    <mergeCell ref="C80:M80"/>
    <mergeCell ref="C83:M83"/>
    <mergeCell ref="C84:M84"/>
    <mergeCell ref="C81:M81"/>
    <mergeCell ref="C82:M82"/>
    <mergeCell ref="C53:M53"/>
    <mergeCell ref="C54:M54"/>
    <mergeCell ref="C55:M55"/>
    <mergeCell ref="C75:M75"/>
    <mergeCell ref="C67:M67"/>
    <mergeCell ref="C61:M61"/>
    <mergeCell ref="C77:M77"/>
    <mergeCell ref="C78:M78"/>
    <mergeCell ref="C76:M76"/>
    <mergeCell ref="A72:E72"/>
    <mergeCell ref="C73:M73"/>
    <mergeCell ref="C74:M74"/>
    <mergeCell ref="C68:M68"/>
    <mergeCell ref="C69:M69"/>
    <mergeCell ref="C56:M56"/>
    <mergeCell ref="C66:M66"/>
    <mergeCell ref="C70:M70"/>
    <mergeCell ref="C57:M57"/>
    <mergeCell ref="C59:M59"/>
    <mergeCell ref="C60:M60"/>
    <mergeCell ref="C58:M58"/>
    <mergeCell ref="C62:M6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2014-10-01T18:21:04Z</cp:lastPrinted>
  <dcterms:created xsi:type="dcterms:W3CDTF">1997-12-04T19:04:30Z</dcterms:created>
  <dcterms:modified xsi:type="dcterms:W3CDTF">2014-10-14T13:45:01Z</dcterms:modified>
</cp:coreProperties>
</file>