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123" i="2" s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6" i="10"/>
  <c r="C17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C120" i="2"/>
  <c r="E120" i="2"/>
  <c r="C121" i="2"/>
  <c r="E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G32" i="1"/>
  <c r="G52" i="1" s="1"/>
  <c r="H618" i="1" s="1"/>
  <c r="H32" i="1"/>
  <c r="I32" i="1"/>
  <c r="H617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F452" i="1"/>
  <c r="G452" i="1"/>
  <c r="H452" i="1"/>
  <c r="I452" i="1"/>
  <c r="F460" i="1"/>
  <c r="F461" i="1" s="1"/>
  <c r="H639" i="1" s="1"/>
  <c r="G460" i="1"/>
  <c r="G461" i="1" s="1"/>
  <c r="H640" i="1" s="1"/>
  <c r="J640" i="1" s="1"/>
  <c r="H460" i="1"/>
  <c r="H461" i="1"/>
  <c r="F470" i="1"/>
  <c r="G470" i="1"/>
  <c r="H470" i="1"/>
  <c r="H476" i="1" s="1"/>
  <c r="H624" i="1" s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G641" i="1"/>
  <c r="H641" i="1"/>
  <c r="G642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K271" i="1" s="1"/>
  <c r="G164" i="2"/>
  <c r="C18" i="2"/>
  <c r="C26" i="10"/>
  <c r="L328" i="1"/>
  <c r="H660" i="1" s="1"/>
  <c r="L351" i="1"/>
  <c r="I662" i="1"/>
  <c r="L290" i="1"/>
  <c r="A31" i="12"/>
  <c r="C70" i="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G157" i="2"/>
  <c r="F18" i="2"/>
  <c r="G161" i="2"/>
  <c r="G156" i="2"/>
  <c r="E115" i="2"/>
  <c r="E103" i="2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571" i="1"/>
  <c r="K571" i="1"/>
  <c r="L433" i="1"/>
  <c r="L419" i="1"/>
  <c r="D81" i="2"/>
  <c r="I169" i="1"/>
  <c r="H169" i="1"/>
  <c r="G552" i="1"/>
  <c r="J643" i="1"/>
  <c r="I476" i="1"/>
  <c r="H625" i="1" s="1"/>
  <c r="J625" i="1" s="1"/>
  <c r="G476" i="1"/>
  <c r="H623" i="1" s="1"/>
  <c r="G338" i="1"/>
  <c r="G352" i="1" s="1"/>
  <c r="F169" i="1"/>
  <c r="J140" i="1"/>
  <c r="F571" i="1"/>
  <c r="I552" i="1"/>
  <c r="K550" i="1"/>
  <c r="G22" i="2"/>
  <c r="K598" i="1"/>
  <c r="G647" i="1" s="1"/>
  <c r="J647" i="1" s="1"/>
  <c r="K545" i="1"/>
  <c r="J552" i="1"/>
  <c r="C29" i="10"/>
  <c r="H140" i="1"/>
  <c r="L401" i="1"/>
  <c r="C139" i="2" s="1"/>
  <c r="L393" i="1"/>
  <c r="F22" i="13"/>
  <c r="C22" i="13" s="1"/>
  <c r="H25" i="13"/>
  <c r="C25" i="13" s="1"/>
  <c r="J651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L570" i="1"/>
  <c r="I571" i="1"/>
  <c r="I545" i="1"/>
  <c r="J636" i="1"/>
  <c r="G36" i="2"/>
  <c r="L565" i="1"/>
  <c r="K551" i="1"/>
  <c r="C138" i="2"/>
  <c r="C16" i="13"/>
  <c r="H33" i="13"/>
  <c r="J617" i="1" l="1"/>
  <c r="H545" i="1"/>
  <c r="L534" i="1"/>
  <c r="G545" i="1"/>
  <c r="K549" i="1"/>
  <c r="K552" i="1" s="1"/>
  <c r="L524" i="1"/>
  <c r="L614" i="1"/>
  <c r="J257" i="1"/>
  <c r="J271" i="1" s="1"/>
  <c r="J649" i="1"/>
  <c r="K352" i="1"/>
  <c r="J644" i="1"/>
  <c r="J645" i="1"/>
  <c r="F476" i="1"/>
  <c r="H622" i="1" s="1"/>
  <c r="J622" i="1" s="1"/>
  <c r="J624" i="1"/>
  <c r="H52" i="1"/>
  <c r="H619" i="1" s="1"/>
  <c r="J619" i="1" s="1"/>
  <c r="J623" i="1"/>
  <c r="J639" i="1"/>
  <c r="I460" i="1"/>
  <c r="I461" i="1" s="1"/>
  <c r="H642" i="1" s="1"/>
  <c r="J642" i="1" s="1"/>
  <c r="C62" i="2"/>
  <c r="C63" i="2" s="1"/>
  <c r="C115" i="2"/>
  <c r="H664" i="1"/>
  <c r="H672" i="1" s="1"/>
  <c r="C6" i="10" s="1"/>
  <c r="I661" i="1"/>
  <c r="C21" i="10"/>
  <c r="L211" i="1"/>
  <c r="L257" i="1" s="1"/>
  <c r="L271" i="1" s="1"/>
  <c r="G632" i="1" s="1"/>
  <c r="J632" i="1" s="1"/>
  <c r="D145" i="2"/>
  <c r="E33" i="13"/>
  <c r="D35" i="13" s="1"/>
  <c r="C118" i="2"/>
  <c r="C128" i="2" s="1"/>
  <c r="C8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G571" i="1"/>
  <c r="I434" i="1"/>
  <c r="G434" i="1"/>
  <c r="E104" i="2"/>
  <c r="I663" i="1"/>
  <c r="C27" i="10"/>
  <c r="C28" i="10" s="1"/>
  <c r="G635" i="1"/>
  <c r="J635" i="1" s="1"/>
  <c r="L545" i="1" l="1"/>
  <c r="G104" i="2"/>
  <c r="F660" i="1"/>
  <c r="C145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64" i="1" l="1"/>
  <c r="I660" i="1"/>
  <c r="I664" i="1" s="1"/>
  <c r="I672" i="1" s="1"/>
  <c r="C7" i="10" s="1"/>
  <c r="H656" i="1"/>
  <c r="D28" i="10"/>
  <c r="C41" i="10"/>
  <c r="D38" i="10" s="1"/>
  <c r="I667" i="1" l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<sst xmlns="http://schemas.openxmlformats.org/spreadsheetml/2006/main" count="3960" uniqueCount="915">
  <si>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</si>
  <si>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</si>
  <si>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</si>
  <si>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</si>
  <si>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</si>
  <si>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</si>
  <si>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</si>
  <si>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</si>
  <si>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</si>
  <si>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</si>
  <si>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</si>
  <si>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</si>
  <si>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</si>
  <si>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</si>
  <si>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</si>
  <si>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</si>
  <si>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</si>
  <si>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</si>
  <si>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</si>
  <si>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</si>
  <si>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</si>
  <si>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</si>
  <si>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</si>
  <si>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</si>
  <si>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</si>
  <si>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</si>
  <si>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</si>
  <si>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</si>
  <si>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</si>
  <si>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</si>
  <si>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</si>
  <si>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</si>
  <si>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</si>
  <si>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</si>
  <si>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</si>
  <si>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</si>
  <si>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</si>
  <si>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</si>
  <si>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</si>
  <si>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</si>
  <si>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</si>
  <si>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</si>
  <si>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</si>
  <si>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</si>
  <si>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</si>
  <si>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</si>
  <si>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</si>
  <si>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</si>
  <si>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</si>
  <si>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</si>
  <si>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</si>
  <si>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</si>
  <si>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</si>
  <si>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</si>
  <si>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</si>
  <si>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</si>
  <si>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</si>
  <si>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</si>
  <si>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</si>
  <si>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</si>
  <si>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</si>
  <si>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</si>
  <si>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</si>
  <si>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</si>
  <si>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</si>
  <si>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</si>
  <si>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</si>
  <si>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</si>
  <si>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</si>
  <si>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</si>
  <si>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</si>
  <si>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</si>
  <si>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</si>
  <si>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</si>
  <si>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</si>
  <si>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</si>
  <si>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</si>
  <si>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</si>
  <si>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</si>
  <si>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</si>
  <si>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</si>
  <si>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</si>
  <si>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</si>
  <si>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</si>
  <si>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</si>
  <si>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</si>
  <si>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</si>
  <si>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</si>
  <si>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</si>
  <si>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</si>
  <si>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</si>
  <si>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</si>
  <si>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</si>
  <si>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</si>
  <si>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</si>
  <si>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</si>
  <si>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</si>
  <si>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</si>
  <si>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</si>
  <si>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</si>
  <si>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</si>
  <si>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</si>
  <si>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</si>
  <si>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</si>
  <si>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</si>
  <si>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</si>
  <si>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</si>
  <si>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</si>
  <si>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</si>
  <si>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</si>
  <si>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</si>
  <si>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</si>
  <si>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</si>
  <si>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</si>
  <si>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</si>
  <si>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</si>
  <si>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</si>
  <si>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</si>
  <si>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</si>
  <si>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</si>
  <si>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</si>
  <si>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</si>
  <si>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</si>
  <si>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</si>
  <si>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</si>
  <si>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</si>
  <si>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</si>
  <si>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</si>
  <si>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</si>
  <si>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</si>
  <si>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</si>
  <si>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</si>
  <si>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</si>
  <si>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</si>
  <si>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</si>
  <si>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</si>
  <si>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</si>
  <si>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</si>
  <si>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</si>
  <si>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</si>
  <si>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</si>
  <si>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</si>
  <si>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</si>
  <si>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</si>
  <si>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</si>
  <si>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</si>
  <si>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</si>
  <si>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</si>
  <si>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</si>
  <si>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</si>
  <si>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</si>
  <si>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</si>
  <si>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</si>
  <si>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</si>
  <si>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</si>
  <si>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</si>
  <si>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</si>
  <si>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</si>
  <si>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</si>
  <si>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</si>
  <si>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</si>
  <si>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</si>
  <si>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</si>
  <si>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</si>
  <si>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</si>
  <si>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</si>
  <si>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</si>
  <si>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</si>
  <si>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</si>
  <si>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</si>
  <si>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</si>
  <si>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</si>
  <si>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</si>
  <si>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</si>
  <si>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</si>
  <si>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</si>
  <si>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</si>
  <si>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</si>
  <si>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</si>
  <si>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</si>
  <si>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</si>
  <si>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</si>
  <si>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</si>
  <si>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</si>
  <si>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</si>
  <si>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</si>
  <si>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</si>
  <si>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</si>
  <si>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</si>
  <si>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</si>
  <si>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</si>
  <si>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</si>
  <si>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</si>
  <si>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</si>
  <si>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</si>
  <si>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</si>
  <si>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</si>
  <si>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</si>
  <si>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</si>
  <si>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</si>
  <si>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</si>
  <si>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</si>
  <si>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</si>
  <si>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</si>
  <si>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</si>
  <si>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</si>
  <si>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</si>
  <si>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</si>
  <si>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</si>
  <si>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</si>
  <si>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</si>
  <si>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</si>
  <si>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</si>
  <si>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</si>
  <si>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</si>
  <si>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</si>
  <si>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</si>
  <si>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</si>
  <si>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</si>
  <si>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</si>
  <si>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</si>
  <si>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</si>
  <si>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</si>
  <si>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</si>
  <si>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</si>
  <si>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</si>
  <si>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</si>
  <si>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</si>
  <si>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</si>
  <si>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</si>
  <si>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</si>
  <si>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</si>
  <si>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</si>
  <si>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</si>
  <si>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</si>
  <si>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</si>
  <si>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</si>
  <si>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</si>
  <si>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</si>
  <si>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</si>
  <si>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</si>
  <si>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</si>
  <si>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</si>
  <si>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</si>
  <si>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</si>
  <si>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</si>
  <si>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</si>
  <si>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</si>
  <si>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</si>
  <si>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</si>
  <si>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</si>
  <si>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</si>
  <si>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</si>
  <si>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</si>
  <si>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</si>
  <si>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</si>
  <si>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</si>
  <si>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</si>
  <si>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</si>
  <si>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</si>
  <si>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</si>
  <si>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</si>
  <si>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</si>
  <si>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</si>
  <si>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</si>
  <si>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</si>
  <si>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</si>
  <si>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</si>
  <si>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</si>
  <si>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</si>
  <si>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</si>
  <si>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</si>
  <si>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</si>
  <si>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</si>
  <si>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</si>
  <si>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</si>
  <si>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</si>
  <si>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</si>
  <si>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</si>
  <si>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</si>
  <si>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</si>
  <si>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</si>
  <si>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</si>
  <si>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</si>
  <si>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</si>
  <si>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</si>
  <si>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</si>
  <si>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</si>
  <si>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</si>
  <si>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</si>
  <si>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</si>
  <si>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</si>
  <si>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</si>
  <si>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</si>
  <si>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</si>
  <si>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</si>
  <si>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</si>
  <si>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</si>
  <si>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</si>
  <si>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</si>
  <si>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</si>
  <si>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</si>
  <si>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</si>
  <si>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</si>
  <si>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</si>
  <si>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</si>
  <si>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</si>
  <si>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</si>
  <si>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</si>
  <si>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</si>
  <si>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</si>
  <si>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</si>
  <si>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</si>
  <si>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</si>
  <si>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</si>
  <si>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</si>
  <si>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</si>
  <si>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</si>
  <si>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</si>
  <si>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</si>
  <si>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</si>
  <si>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</si>
  <si>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</si>
  <si>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</si>
  <si>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</si>
  <si>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</si>
  <si>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</si>
  <si>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</si>
  <si>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</si>
  <si>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</si>
  <si>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</si>
  <si>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</si>
  <si>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</si>
  <si>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</si>
  <si>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</si>
  <si>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</si>
  <si>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</si>
  <si>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</si>
  <si>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</si>
  <si>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</si>
  <si>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</si>
  <si>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</si>
  <si>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</si>
  <si>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</si>
  <si>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</si>
  <si>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</si>
  <si>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</si>
  <si>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</si>
  <si>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</si>
  <si>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</si>
  <si>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</si>
  <si>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</si>
  <si>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</si>
  <si>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</si>
  <si>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</si>
  <si>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</si>
  <si>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</si>
  <si>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</si>
  <si>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</si>
  <si>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</si>
  <si>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</si>
  <si>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</si>
  <si>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</si>
  <si>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</si>
  <si>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</si>
  <si>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</si>
  <si>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</si>
  <si>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</si>
  <si>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</si>
  <si>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</si>
  <si>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</si>
  <si>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</si>
  <si>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</si>
  <si>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</si>
  <si>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</si>
  <si>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</si>
  <si>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</si>
  <si>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</si>
  <si>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</si>
  <si>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</si>
  <si>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</si>
  <si>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</si>
  <si>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</si>
  <si>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</si>
  <si>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</si>
  <si>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</si>
  <si>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</si>
  <si>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</si>
  <si>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</si>
  <si>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</si>
  <si>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</si>
  <si>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</si>
  <si>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</si>
  <si>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</si>
  <si>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</si>
  <si>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</si>
  <si>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</si>
  <si>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</si>
  <si>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</si>
  <si>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</si>
  <si>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</si>
  <si>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</si>
  <si>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</si>
  <si>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</si>
  <si>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</si>
  <si>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</si>
  <si>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</si>
  <si>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</si>
  <si>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</si>
  <si>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</si>
  <si>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</si>
  <si>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</si>
  <si>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</si>
  <si>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</si>
  <si>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</si>
  <si>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</si>
  <si>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</si>
  <si>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</si>
  <si>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</si>
  <si>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</si>
  <si>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</si>
  <si>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</si>
  <si>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</si>
  <si>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</si>
  <si>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</si>
  <si>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</si>
  <si>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</si>
  <si>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</si>
  <si>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</si>
  <si>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</si>
  <si>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</si>
  <si>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</si>
  <si>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</si>
  <si>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</si>
  <si>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</si>
  <si>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</si>
  <si>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</si>
  <si>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</si>
  <si>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</si>
  <si>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</si>
  <si>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</si>
  <si>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</si>
  <si>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</si>
  <si>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</si>
  <si>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</si>
  <si>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</si>
  <si>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</si>
  <si>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</si>
  <si>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</si>
  <si>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</si>
  <si>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</si>
  <si>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</si>
  <si>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</si>
  <si>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</si>
  <si>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</si>
  <si>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</si>
  <si>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</si>
  <si>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</si>
  <si>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</si>
  <si>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</si>
  <si>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</si>
  <si>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</si>
  <si>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</si>
  <si>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</si>
  <si>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</si>
  <si>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</si>
  <si>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</si>
  <si>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</si>
  <si>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</si>
  <si>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</si>
  <si>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</si>
  <si>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</si>
  <si>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</si>
  <si>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</si>
  <si>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</si>
  <si>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</si>
  <si>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</si>
  <si>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</si>
  <si>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</si>
  <si>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</si>
  <si>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</si>
  <si>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</si>
  <si>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</si>
  <si>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</si>
  <si>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</si>
  <si>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</si>
  <si>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</si>
  <si>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</si>
  <si>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</si>
  <si>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</si>
  <si>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</si>
  <si>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</si>
  <si>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</si>
  <si>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</si>
  <si>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</si>
  <si>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</si>
  <si>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</si>
  <si>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</si>
  <si>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</si>
  <si>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</si>
  <si>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</si>
  <si>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</si>
  <si>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</si>
  <si>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</si>
  <si>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</si>
  <si>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</si>
  <si>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</si>
  <si>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</si>
  <si>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</si>
  <si>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</si>
  <si>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</si>
  <si>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</si>
  <si>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</si>
  <si>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</si>
  <si>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</si>
  <si>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</si>
  <si>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</si>
  <si>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</si>
  <si>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</si>
  <si>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</si>
  <si>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</si>
  <si>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</si>
  <si>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</si>
  <si>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</si>
  <si>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</si>
  <si>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</si>
  <si>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</si>
  <si>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</si>
  <si>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</si>
  <si>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</si>
  <si>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</si>
  <si>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</si>
  <si>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</si>
  <si>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</si>
  <si>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</si>
  <si>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</si>
  <si>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</si>
  <si>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</si>
  <si>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</si>
  <si>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</si>
  <si>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</si>
  <si>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</si>
  <si>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</si>
  <si>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</si>
  <si>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</si>
  <si>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</si>
  <si>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</si>
  <si>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</si>
  <si>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</si>
  <si>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</si>
  <si>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</si>
  <si>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</si>
  <si>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</si>
  <si>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</si>
  <si>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</si>
  <si>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</si>
  <si>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</si>
  <si>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</si>
  <si>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</si>
  <si>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</si>
  <si>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</si>
  <si>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</si>
  <si>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</si>
  <si>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</si>
  <si>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</si>
  <si>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</si>
  <si>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</si>
  <si>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</si>
  <si>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</si>
  <si>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</si>
  <si>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</si>
  <si>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</si>
  <si>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</si>
  <si>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</si>
  <si>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</si>
  <si>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</si>
  <si>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</si>
  <si>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</si>
  <si>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</si>
  <si>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</si>
  <si>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</si>
  <si>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</si>
  <si>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</si>
  <si>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</si>
  <si>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</si>
  <si>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</si>
  <si>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</si>
  <si>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</si>
  <si>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</si>
  <si>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</si>
  <si>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</si>
  <si>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</si>
  <si>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</si>
  <si>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</si>
  <si>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</si>
  <si>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</si>
  <si>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</si>
  <si>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</si>
  <si>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</si>
  <si>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</si>
  <si>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</si>
  <si>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</si>
  <si>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</si>
  <si>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</si>
  <si>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</si>
  <si>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</si>
  <si>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</si>
  <si>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</si>
  <si>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</si>
  <si>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</si>
  <si>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</si>
  <si>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</si>
  <si>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</si>
  <si>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</si>
  <si>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</si>
  <si>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</si>
  <si>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</si>
  <si>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</si>
  <si>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</si>
  <si>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</si>
  <si>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</si>
  <si>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</si>
  <si>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</si>
  <si>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</si>
  <si>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</si>
  <si>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</si>
  <si>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</si>
  <si>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</si>
  <si>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</si>
  <si>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</si>
  <si>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</si>
  <si>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</si>
  <si>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</si>
  <si>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</si>
  <si>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</si>
  <si>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</si>
  <si>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</si>
  <si>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</si>
  <si>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</si>
  <si>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</si>
  <si>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</si>
  <si>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</si>
  <si>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</si>
  <si>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</si>
  <si>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</si>
  <si>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</si>
  <si>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</si>
  <si>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</si>
  <si>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</si>
  <si>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</si>
  <si>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</si>
  <si>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</si>
  <si>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</si>
  <si>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</si>
  <si>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</si>
  <si>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</si>
  <si>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</si>
  <si>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</si>
  <si>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</si>
  <si>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</si>
  <si>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</si>
  <si>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</si>
  <si>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</si>
  <si>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</si>
  <si>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</si>
  <si>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</si>
  <si>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</si>
  <si>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</si>
  <si>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</si>
  <si>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</si>
  <si>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</si>
  <si>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</si>
  <si>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</si>
  <si>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</si>
  <si>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</si>
  <si>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</si>
  <si>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</si>
  <si>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</si>
  <si>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</si>
  <si>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</si>
  <si>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</si>
  <si>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</si>
  <si>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</si>
  <si>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</si>
  <si>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</si>
  <si>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</si>
  <si>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</si>
  <si>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</si>
  <si>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</si>
  <si>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</si>
  <si>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</si>
  <si>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</si>
  <si>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</si>
  <si>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</si>
  <si>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</si>
  <si>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</si>
  <si>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</si>
  <si>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</si>
  <si>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</si>
  <si>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</si>
  <si>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</si>
  <si>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</si>
  <si>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</si>
  <si>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</si>
  <si>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</si>
  <si>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</si>
  <si>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</si>
  <si>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</si>
  <si>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</si>
  <si>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</si>
  <si>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</si>
  <si>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</si>
  <si>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</si>
  <si>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</si>
  <si>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</si>
  <si>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</si>
  <si>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</si>
  <si>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</si>
  <si>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</si>
  <si>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</si>
  <si>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</si>
  <si>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</si>
  <si>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</si>
  <si>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</si>
  <si>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</si>
  <si>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</si>
  <si>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</si>
  <si>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</si>
  <si>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</si>
  <si>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</si>
  <si>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</si>
  <si>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</si>
  <si>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</si>
  <si>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</si>
  <si>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</si>
  <si>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</si>
  <si>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</si>
  <si>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</si>
  <si>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</si>
  <si>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</si>
  <si>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</si>
  <si>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</si>
  <si>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</si>
  <si>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</si>
  <si>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</si>
  <si>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</si>
  <si>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</si>
  <si>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</si>
  <si>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</si>
  <si>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</si>
  <si>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</si>
  <si>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</si>
  <si>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</si>
  <si>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</si>
  <si>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</si>
  <si>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</si>
  <si>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</si>
  <si>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</si>
  <si>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</si>
  <si>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</si>
  <si>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</si>
  <si>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</si>
  <si>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</si>
  <si>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</si>
  <si>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</si>
  <si>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</si>
  <si>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</si>
  <si>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</si>
  <si>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</si>
  <si>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</si>
  <si>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</si>
  <si>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</si>
  <si>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</si>
  <si>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</si>
  <si>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</si>
  <si>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</si>
  <si>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</si>
  <si>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</si>
  <si>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</si>
  <si>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</si>
  <si>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</si>
  <si>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</si>
  <si>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</si>
  <si>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</si>
  <si>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</si>
  <si>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</si>
  <si>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</si>
  <si>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</si>
  <si>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</si>
  <si>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</si>
  <si>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</si>
  <si>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</si>
  <si>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</si>
  <si>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</si>
  <si>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</si>
  <si>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</si>
  <si>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</si>
  <si>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</si>
  <si>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</si>
  <si>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</si>
  <si>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</si>
  <si>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</si>
  <si>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</si>
  <si>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</si>
  <si>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</si>
  <si>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</si>
  <si>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</si>
  <si>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</si>
  <si>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</si>
  <si>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</si>
  <si>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</si>
  <si>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</si>
  <si>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</si>
  <si>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</si>
  <si>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</si>
  <si>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</si>
  <si>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</si>
  <si>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</si>
  <si>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</si>
  <si>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</si>
  <si>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</si>
  <si>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</si>
  <si>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</si>
  <si>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</si>
  <si>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</si>
  <si>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</si>
  <si>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</si>
  <si>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</si>
  <si>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</si>
  <si>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</si>
  <si>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</si>
  <si>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</si>
  <si>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</si>
  <si>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</si>
  <si>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</si>
  <si>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</si>
  <si>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</si>
  <si>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</si>
  <si>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</si>
  <si>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</si>
  <si>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</si>
  <si>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</si>
  <si>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</si>
  <si>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</si>
  <si>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</si>
  <si>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</si>
  <si>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</si>
  <si>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</si>
  <si>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</si>
  <si>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</si>
  <si>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</si>
  <si>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</si>
  <si>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</si>
  <si>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</si>
  <si>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</si>
  <si>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</si>
  <si>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</si>
  <si>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</si>
  <si>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</si>
  <si>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</si>
  <si>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</si>
  <si>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</si>
  <si>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</si>
  <si>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</si>
  <si>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</si>
  <si>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</si>
  <si>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</si>
  <si>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</si>
  <si>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</si>
  <si>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</si>
  <si>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</si>
  <si>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</si>
  <si>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</si>
  <si>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</si>
  <si>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</si>
  <si>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</si>
  <si>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</si>
  <si>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</si>
  <si>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</si>
  <si>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</si>
  <si>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</si>
  <si>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</si>
  <si>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</si>
  <si>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</si>
  <si>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</si>
  <si>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</si>
  <si>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</si>
  <si>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</si>
  <si>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</si>
  <si>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</si>
  <si>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</si>
  <si>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</si>
  <si>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</si>
  <si>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</si>
  <si>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</si>
  <si>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</si>
  <si>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</si>
  <si>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</si>
  <si>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</si>
  <si>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</si>
  <si>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</si>
  <si>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</si>
  <si>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</si>
  <si>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</si>
  <si>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</si>
  <si>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</si>
  <si>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</si>
  <si>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</si>
  <si>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</si>
  <si>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</si>
  <si>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</si>
  <si>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Stratham School District</t>
  </si>
  <si>
    <t>The Settlement from Local Gov't Center's Trust Fund - Health:   129,383.33</t>
  </si>
  <si>
    <t>The Settlement from Locan Gov't Center's Trust Fund - Dental:    $ 15,985.67</t>
  </si>
  <si>
    <t xml:space="preserve">     ( posted as a credit to the invoices for Dental and Health)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</si>
</sst>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511</v>
      </c>
      <c r="C2" s="21">
        <v>511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99149.74</v>
      </c>
      <c r="G9" s="18"/>
      <c r="H9" s="18"/>
      <c r="I9" s="18"/>
      <c r="J9" s="67">
        <f>SUM(I439)</f>
        <v>272547.07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865792.68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37272.730000000003</v>
      </c>
      <c r="G14" s="18">
        <v>3054.58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3776.01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1002215.15</v>
      </c>
      <c r="G19" s="41">
        <f>SUM(G9:G18)</f>
        <v>6830.59</v>
      </c>
      <c r="H19" s="41">
        <f>SUM(H9:H18)</f>
        <v>0</v>
      </c>
      <c r="I19" s="41">
        <f>SUM(I9:I18)</f>
        <v>0</v>
      </c>
      <c r="J19" s="41">
        <f>SUM(J9:J18)</f>
        <v>272547.07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12014.84</v>
      </c>
      <c r="G23" s="18">
        <v>5516.65</v>
      </c>
      <c r="H23" s="18">
        <v>-17531.490000000002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252656.53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350508.39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11097.72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626277.48</v>
      </c>
      <c r="G32" s="41">
        <f>SUM(G22:G31)</f>
        <v>5516.65</v>
      </c>
      <c r="H32" s="41">
        <f>SUM(H22:H31)</f>
        <v>-17531.490000000002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1313.94</v>
      </c>
      <c r="H48" s="18">
        <v>17531.490000000002</v>
      </c>
      <c r="I48" s="18"/>
      <c r="J48" s="13">
        <f>SUM(I459)</f>
        <v>272547.07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375937.67-25000</f>
        <v>350937.67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375937.67</v>
      </c>
      <c r="G51" s="41">
        <f>SUM(G35:G50)</f>
        <v>1313.94</v>
      </c>
      <c r="H51" s="41">
        <f>SUM(H35:H50)</f>
        <v>17531.490000000002</v>
      </c>
      <c r="I51" s="41">
        <f>SUM(I35:I50)</f>
        <v>0</v>
      </c>
      <c r="J51" s="41">
        <f>SUM(J35:J50)</f>
        <v>272547.07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1002215.1499999999</v>
      </c>
      <c r="G52" s="41">
        <f>G51+G32</f>
        <v>6830.59</v>
      </c>
      <c r="H52" s="41">
        <f>H51+H32</f>
        <v>0</v>
      </c>
      <c r="I52" s="41">
        <f>I51+I32</f>
        <v>0</v>
      </c>
      <c r="J52" s="41">
        <f>J51+J32</f>
        <v>272547.07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7721424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7721424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10700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10700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137.56</v>
      </c>
      <c r="G96" s="18"/>
      <c r="H96" s="18"/>
      <c r="I96" s="18"/>
      <c r="J96" s="18">
        <v>72.64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178827.53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416.5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6766.41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6943.97</v>
      </c>
      <c r="G111" s="41">
        <f>SUM(G96:G110)</f>
        <v>178827.53</v>
      </c>
      <c r="H111" s="41">
        <f>SUM(H96:H110)</f>
        <v>416.5</v>
      </c>
      <c r="I111" s="41">
        <f>SUM(I96:I110)</f>
        <v>0</v>
      </c>
      <c r="J111" s="41">
        <f>SUM(J96:J110)</f>
        <v>72.64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7739067.9699999997</v>
      </c>
      <c r="G112" s="41">
        <f>G60+G111</f>
        <v>178827.53</v>
      </c>
      <c r="H112" s="41">
        <f>H60+H79+H94+H111</f>
        <v>416.5</v>
      </c>
      <c r="I112" s="41">
        <f>I60+I111</f>
        <v>0</v>
      </c>
      <c r="J112" s="41">
        <f>J60+J111</f>
        <v>72.64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709810.59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1169531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1879341.5899999999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55543.91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2863.19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55543.91</v>
      </c>
      <c r="G136" s="41">
        <f>SUM(G123:G135)</f>
        <v>2863.19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1934885.4999999998</v>
      </c>
      <c r="G140" s="41">
        <f>G121+SUM(G136:G137)</f>
        <v>2863.19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44353.5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44280.44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44280.44</v>
      </c>
      <c r="G162" s="41">
        <f>SUM(G150:G161)</f>
        <v>44353.5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44280.44</v>
      </c>
      <c r="G169" s="41">
        <f>G147+G162+SUM(G163:G168)</f>
        <v>44353.5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175000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175000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 t="s">
        <v>287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175000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9718233.9099999983</v>
      </c>
      <c r="G193" s="47">
        <f>G112+G140+G169+G192</f>
        <v>226044.22</v>
      </c>
      <c r="H193" s="47">
        <f>H112+H140+H169+H192</f>
        <v>416.5</v>
      </c>
      <c r="I193" s="47">
        <f>I112+I140+I169+I192</f>
        <v>0</v>
      </c>
      <c r="J193" s="47">
        <f>J112+J140+J192</f>
        <v>175072.64000000001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3378523.26</v>
      </c>
      <c r="G197" s="18">
        <v>802603.11</v>
      </c>
      <c r="H197" s="18">
        <v>23216.62</v>
      </c>
      <c r="I197" s="18">
        <v>77797.7</v>
      </c>
      <c r="J197" s="18">
        <v>3953.34</v>
      </c>
      <c r="K197" s="18"/>
      <c r="L197" s="19">
        <f>SUM(F197:K197)</f>
        <v>4286094.0299999993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984275.56</v>
      </c>
      <c r="G198" s="18">
        <v>274778.39</v>
      </c>
      <c r="H198" s="18">
        <v>171638.52</v>
      </c>
      <c r="I198" s="18">
        <v>9766.99</v>
      </c>
      <c r="J198" s="18">
        <v>9181.09</v>
      </c>
      <c r="K198" s="18"/>
      <c r="L198" s="19">
        <f>SUM(F198:K198)</f>
        <v>1449640.5500000003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500</v>
      </c>
      <c r="G200" s="18"/>
      <c r="H200" s="18">
        <v>1500</v>
      </c>
      <c r="I200" s="18"/>
      <c r="J200" s="18"/>
      <c r="K200" s="18">
        <v>941.2</v>
      </c>
      <c r="L200" s="19">
        <f>SUM(F200:K200)</f>
        <v>2941.2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662228.47</v>
      </c>
      <c r="G202" s="18">
        <v>397953.02</v>
      </c>
      <c r="H202" s="18">
        <v>42799.85</v>
      </c>
      <c r="I202" s="18">
        <v>2264.92</v>
      </c>
      <c r="J202" s="18"/>
      <c r="K202" s="18"/>
      <c r="L202" s="19">
        <f t="shared" ref="L202:L208" si="0">SUM(F202:K202)</f>
        <v>1105246.26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216091.99</v>
      </c>
      <c r="G203" s="18">
        <v>122123.72</v>
      </c>
      <c r="H203" s="18">
        <v>87498.03</v>
      </c>
      <c r="I203" s="18">
        <v>33501.97</v>
      </c>
      <c r="J203" s="18">
        <v>117798.3</v>
      </c>
      <c r="K203" s="18"/>
      <c r="L203" s="19">
        <f t="shared" si="0"/>
        <v>577014.01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7010</v>
      </c>
      <c r="G204" s="18"/>
      <c r="H204" s="18">
        <v>226666.15</v>
      </c>
      <c r="I204" s="18"/>
      <c r="J204" s="18"/>
      <c r="K204" s="18">
        <v>3646.93</v>
      </c>
      <c r="L204" s="19">
        <f t="shared" si="0"/>
        <v>237323.08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311156.86</v>
      </c>
      <c r="G205" s="18">
        <v>359432.56</v>
      </c>
      <c r="H205" s="18">
        <v>33295.379999999997</v>
      </c>
      <c r="I205" s="18">
        <v>2360.65</v>
      </c>
      <c r="J205" s="18">
        <v>2110.21</v>
      </c>
      <c r="K205" s="18">
        <v>11863.23</v>
      </c>
      <c r="L205" s="19">
        <f t="shared" si="0"/>
        <v>720218.8899999999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161264.45000000001</v>
      </c>
      <c r="G207" s="18">
        <v>197906.76</v>
      </c>
      <c r="H207" s="18">
        <v>94529.68</v>
      </c>
      <c r="I207" s="18">
        <v>152750.29</v>
      </c>
      <c r="J207" s="18">
        <v>814.94</v>
      </c>
      <c r="K207" s="18"/>
      <c r="L207" s="19">
        <f t="shared" si="0"/>
        <v>607266.12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375747.64</v>
      </c>
      <c r="I208" s="18"/>
      <c r="J208" s="18"/>
      <c r="K208" s="18"/>
      <c r="L208" s="19">
        <f t="shared" si="0"/>
        <v>375747.64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5721050.5900000008</v>
      </c>
      <c r="G211" s="41">
        <f t="shared" si="1"/>
        <v>2154797.56</v>
      </c>
      <c r="H211" s="41">
        <f t="shared" si="1"/>
        <v>1056891.8700000001</v>
      </c>
      <c r="I211" s="41">
        <f t="shared" si="1"/>
        <v>278442.52</v>
      </c>
      <c r="J211" s="41">
        <f t="shared" si="1"/>
        <v>133857.88</v>
      </c>
      <c r="K211" s="41">
        <f t="shared" si="1"/>
        <v>16451.36</v>
      </c>
      <c r="L211" s="41">
        <f t="shared" si="1"/>
        <v>9361491.7799999993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110700</v>
      </c>
      <c r="K255" s="18"/>
      <c r="L255" s="19">
        <f t="shared" si="6"/>
        <v>110700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110700</v>
      </c>
      <c r="K256" s="41">
        <f t="shared" si="7"/>
        <v>0</v>
      </c>
      <c r="L256" s="41">
        <f>SUM(F256:K256)</f>
        <v>110700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5721050.5900000008</v>
      </c>
      <c r="G257" s="41">
        <f t="shared" si="8"/>
        <v>2154797.56</v>
      </c>
      <c r="H257" s="41">
        <f t="shared" si="8"/>
        <v>1056891.8700000001</v>
      </c>
      <c r="I257" s="41">
        <f t="shared" si="8"/>
        <v>278442.52</v>
      </c>
      <c r="J257" s="41">
        <f t="shared" si="8"/>
        <v>244557.88</v>
      </c>
      <c r="K257" s="41">
        <f t="shared" si="8"/>
        <v>16451.36</v>
      </c>
      <c r="L257" s="41">
        <f t="shared" si="8"/>
        <v>9472191.7799999993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 t="s">
        <v>287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175000</v>
      </c>
      <c r="L266" s="19">
        <f t="shared" si="9"/>
        <v>175000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175000</v>
      </c>
      <c r="L270" s="41">
        <f t="shared" si="9"/>
        <v>175000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5721050.5900000008</v>
      </c>
      <c r="G271" s="42">
        <f t="shared" si="11"/>
        <v>2154797.56</v>
      </c>
      <c r="H271" s="42">
        <f t="shared" si="11"/>
        <v>1056891.8700000001</v>
      </c>
      <c r="I271" s="42">
        <f t="shared" si="11"/>
        <v>278442.52</v>
      </c>
      <c r="J271" s="42">
        <f t="shared" si="11"/>
        <v>244557.88</v>
      </c>
      <c r="K271" s="42">
        <f t="shared" si="11"/>
        <v>191451.36</v>
      </c>
      <c r="L271" s="42">
        <f t="shared" si="11"/>
        <v>9647191.7799999993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v>161.94999999999999</v>
      </c>
      <c r="I276" s="18"/>
      <c r="J276" s="18"/>
      <c r="K276" s="18"/>
      <c r="L276" s="19">
        <f>SUM(F276:K276)</f>
        <v>161.94999999999999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161.94999999999999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161.94999999999999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161.94999999999999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161.94999999999999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 t="s">
        <v>287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161.94999999999999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161.94999999999999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108360.42</v>
      </c>
      <c r="G358" s="18">
        <v>28715.62</v>
      </c>
      <c r="H358" s="18">
        <v>2945.31</v>
      </c>
      <c r="I358" s="18">
        <v>89721.49</v>
      </c>
      <c r="J358" s="18"/>
      <c r="K358" s="18"/>
      <c r="L358" s="13">
        <f>SUM(F358:K358)</f>
        <v>229742.84000000003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108360.42</v>
      </c>
      <c r="G362" s="47">
        <f t="shared" si="22"/>
        <v>28715.62</v>
      </c>
      <c r="H362" s="47">
        <f t="shared" si="22"/>
        <v>2945.31</v>
      </c>
      <c r="I362" s="47">
        <f t="shared" si="22"/>
        <v>89721.49</v>
      </c>
      <c r="J362" s="47">
        <f t="shared" si="22"/>
        <v>0</v>
      </c>
      <c r="K362" s="47">
        <f t="shared" si="22"/>
        <v>0</v>
      </c>
      <c r="L362" s="47">
        <f t="shared" si="22"/>
        <v>229742.84000000003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82439.7</v>
      </c>
      <c r="G367" s="18"/>
      <c r="H367" s="18"/>
      <c r="I367" s="56">
        <f>SUM(F367:H367)</f>
        <v>82439.7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7281.79</v>
      </c>
      <c r="G368" s="63"/>
      <c r="H368" s="63"/>
      <c r="I368" s="56">
        <f>SUM(F368:H368)</f>
        <v>7281.79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89721.489999999991</v>
      </c>
      <c r="G369" s="47">
        <f>SUM(G367:G368)</f>
        <v>0</v>
      </c>
      <c r="H369" s="47">
        <f>SUM(H367:H368)</f>
        <v>0</v>
      </c>
      <c r="I369" s="47">
        <f>SUM(I367:I368)</f>
        <v>89721.489999999991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100000</v>
      </c>
      <c r="H396" s="18">
        <v>18.329999999999998</v>
      </c>
      <c r="I396" s="18"/>
      <c r="J396" s="24" t="s">
        <v>289</v>
      </c>
      <c r="K396" s="24" t="s">
        <v>289</v>
      </c>
      <c r="L396" s="56">
        <f t="shared" si="26"/>
        <v>100018.33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75000</v>
      </c>
      <c r="H397" s="18">
        <v>54.08</v>
      </c>
      <c r="I397" s="18"/>
      <c r="J397" s="24" t="s">
        <v>289</v>
      </c>
      <c r="K397" s="24" t="s">
        <v>289</v>
      </c>
      <c r="L397" s="56">
        <f t="shared" si="26"/>
        <v>75054.080000000002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0.23</v>
      </c>
      <c r="I400" s="18"/>
      <c r="J400" s="24" t="s">
        <v>289</v>
      </c>
      <c r="K400" s="24" t="s">
        <v>289</v>
      </c>
      <c r="L400" s="56">
        <f t="shared" si="26"/>
        <v>0.23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175000</v>
      </c>
      <c r="H401" s="47">
        <f>SUM(H395:H400)</f>
        <v>72.64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175072.64000000001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175000</v>
      </c>
      <c r="H408" s="47">
        <f>H393+H401+H407</f>
        <v>72.64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175072.64000000001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>
        <v>185960</v>
      </c>
      <c r="K422" s="18"/>
      <c r="L422" s="56">
        <f t="shared" si="29"/>
        <v>185960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185960</v>
      </c>
      <c r="K427" s="47">
        <f t="shared" si="30"/>
        <v>0</v>
      </c>
      <c r="L427" s="47">
        <f t="shared" si="30"/>
        <v>185960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185960</v>
      </c>
      <c r="K434" s="47">
        <f t="shared" si="32"/>
        <v>0</v>
      </c>
      <c r="L434" s="47">
        <f t="shared" si="32"/>
        <v>185960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267736.03000000003</v>
      </c>
      <c r="G439" s="18">
        <v>4811.04</v>
      </c>
      <c r="H439" s="18"/>
      <c r="I439" s="56">
        <f t="shared" ref="I439:I445" si="33">SUM(F439:H439)</f>
        <v>272547.07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267736.03000000003</v>
      </c>
      <c r="G446" s="13">
        <f>SUM(G439:G445)</f>
        <v>4811.04</v>
      </c>
      <c r="H446" s="13">
        <f>SUM(H439:H445)</f>
        <v>0</v>
      </c>
      <c r="I446" s="13">
        <f>SUM(I439:I445)</f>
        <v>272547.07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267736.03000000003</v>
      </c>
      <c r="G459" s="18">
        <v>4811.04</v>
      </c>
      <c r="H459" s="18"/>
      <c r="I459" s="56">
        <f t="shared" si="34"/>
        <v>272547.07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267736.03000000003</v>
      </c>
      <c r="G460" s="83">
        <f>SUM(G454:G459)</f>
        <v>4811.04</v>
      </c>
      <c r="H460" s="83">
        <f>SUM(H454:H459)</f>
        <v>0</v>
      </c>
      <c r="I460" s="83">
        <f>SUM(I454:I459)</f>
        <v>272547.07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267736.03000000003</v>
      </c>
      <c r="G461" s="42">
        <f>G452+G460</f>
        <v>4811.04</v>
      </c>
      <c r="H461" s="42">
        <f>H452+H460</f>
        <v>0</v>
      </c>
      <c r="I461" s="42">
        <f>I452+I460</f>
        <v>272547.07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304895.53999999998</v>
      </c>
      <c r="G465" s="18">
        <v>5012.5600000000004</v>
      </c>
      <c r="H465" s="18">
        <v>17276.939999999999</v>
      </c>
      <c r="I465" s="18"/>
      <c r="J465" s="18">
        <v>283434.43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9718233.9100000001</v>
      </c>
      <c r="G468" s="18">
        <v>226044.22</v>
      </c>
      <c r="H468" s="18">
        <v>416.5</v>
      </c>
      <c r="I468" s="18"/>
      <c r="J468" s="18">
        <v>175072.64000000001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9718233.9100000001</v>
      </c>
      <c r="G470" s="53">
        <f>SUM(G468:G469)</f>
        <v>226044.22</v>
      </c>
      <c r="H470" s="53">
        <f>SUM(H468:H469)</f>
        <v>416.5</v>
      </c>
      <c r="I470" s="53">
        <f>SUM(I468:I469)</f>
        <v>0</v>
      </c>
      <c r="J470" s="53">
        <f>SUM(J468:J469)</f>
        <v>175072.64000000001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9647191.7799999993</v>
      </c>
      <c r="G472" s="18">
        <v>229742.84</v>
      </c>
      <c r="H472" s="18">
        <v>161.94999999999999</v>
      </c>
      <c r="I472" s="18"/>
      <c r="J472" s="18">
        <v>185960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9647191.7799999993</v>
      </c>
      <c r="G474" s="53">
        <f>SUM(G472:G473)</f>
        <v>229742.84</v>
      </c>
      <c r="H474" s="53">
        <f>SUM(H472:H473)</f>
        <v>161.94999999999999</v>
      </c>
      <c r="I474" s="53">
        <f>SUM(I472:I473)</f>
        <v>0</v>
      </c>
      <c r="J474" s="53">
        <f>SUM(J472:J473)</f>
        <v>185960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375937.66999999993</v>
      </c>
      <c r="G476" s="53">
        <f>(G465+G470)- G474</f>
        <v>1313.9400000000023</v>
      </c>
      <c r="H476" s="53">
        <f>(H465+H470)- H474</f>
        <v>17531.489999999998</v>
      </c>
      <c r="I476" s="53">
        <f>(I465+I470)- I474</f>
        <v>0</v>
      </c>
      <c r="J476" s="53">
        <f>(J465+J470)- J474</f>
        <v>272547.07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984275.56</v>
      </c>
      <c r="G521" s="18">
        <v>274778.39</v>
      </c>
      <c r="H521" s="18">
        <v>171638.52</v>
      </c>
      <c r="I521" s="18">
        <v>9766.99</v>
      </c>
      <c r="J521" s="18">
        <v>9181.09</v>
      </c>
      <c r="K521" s="18"/>
      <c r="L521" s="88">
        <f>SUM(F521:K521)</f>
        <v>1449640.5500000003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984275.56</v>
      </c>
      <c r="G524" s="108">
        <f t="shared" ref="G524:L524" si="36">SUM(G521:G523)</f>
        <v>274778.39</v>
      </c>
      <c r="H524" s="108">
        <f t="shared" si="36"/>
        <v>171638.52</v>
      </c>
      <c r="I524" s="108">
        <f t="shared" si="36"/>
        <v>9766.99</v>
      </c>
      <c r="J524" s="108">
        <f t="shared" si="36"/>
        <v>9181.09</v>
      </c>
      <c r="K524" s="108">
        <f t="shared" si="36"/>
        <v>0</v>
      </c>
      <c r="L524" s="89">
        <f t="shared" si="36"/>
        <v>1449640.5500000003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573904.06999999995</v>
      </c>
      <c r="G526" s="18">
        <v>170018.82</v>
      </c>
      <c r="H526" s="18">
        <v>42799.85</v>
      </c>
      <c r="I526" s="18">
        <v>1328.47</v>
      </c>
      <c r="J526" s="18"/>
      <c r="K526" s="18"/>
      <c r="L526" s="88">
        <f>SUM(F526:K526)</f>
        <v>788051.20999999985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573904.06999999995</v>
      </c>
      <c r="G529" s="89">
        <f t="shared" ref="G529:L529" si="37">SUM(G526:G528)</f>
        <v>170018.82</v>
      </c>
      <c r="H529" s="89">
        <f t="shared" si="37"/>
        <v>42799.85</v>
      </c>
      <c r="I529" s="89">
        <f t="shared" si="37"/>
        <v>1328.47</v>
      </c>
      <c r="J529" s="89">
        <f t="shared" si="37"/>
        <v>0</v>
      </c>
      <c r="K529" s="89">
        <f t="shared" si="37"/>
        <v>0</v>
      </c>
      <c r="L529" s="89">
        <f t="shared" si="37"/>
        <v>788051.20999999985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87145.29</v>
      </c>
      <c r="G531" s="18">
        <v>21889.360000000001</v>
      </c>
      <c r="H531" s="18">
        <v>7324.98</v>
      </c>
      <c r="I531" s="18">
        <v>519.34</v>
      </c>
      <c r="J531" s="18">
        <v>464.25</v>
      </c>
      <c r="K531" s="18">
        <v>2415.21</v>
      </c>
      <c r="L531" s="88">
        <f>SUM(F531:K531)</f>
        <v>119758.43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87145.29</v>
      </c>
      <c r="G534" s="89">
        <f t="shared" ref="G534:L534" si="38">SUM(G531:G533)</f>
        <v>21889.360000000001</v>
      </c>
      <c r="H534" s="89">
        <f t="shared" si="38"/>
        <v>7324.98</v>
      </c>
      <c r="I534" s="89">
        <f t="shared" si="38"/>
        <v>519.34</v>
      </c>
      <c r="J534" s="89">
        <f t="shared" si="38"/>
        <v>464.25</v>
      </c>
      <c r="K534" s="89">
        <f t="shared" si="38"/>
        <v>2415.21</v>
      </c>
      <c r="L534" s="89">
        <f t="shared" si="38"/>
        <v>119758.43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1654.5</v>
      </c>
      <c r="I536" s="18"/>
      <c r="J536" s="18"/>
      <c r="K536" s="18"/>
      <c r="L536" s="88">
        <f>SUM(F536:K536)</f>
        <v>1654.5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1654.5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1654.5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57247.29</v>
      </c>
      <c r="I541" s="18"/>
      <c r="J541" s="18"/>
      <c r="K541" s="18"/>
      <c r="L541" s="88">
        <f>SUM(F541:K541)</f>
        <v>57247.29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57247.29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57247.29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1645324.92</v>
      </c>
      <c r="G545" s="89">
        <f t="shared" ref="G545:L545" si="41">G524+G529+G534+G539+G544</f>
        <v>466686.57</v>
      </c>
      <c r="H545" s="89">
        <f t="shared" si="41"/>
        <v>280665.14</v>
      </c>
      <c r="I545" s="89">
        <f t="shared" si="41"/>
        <v>11614.8</v>
      </c>
      <c r="J545" s="89">
        <f t="shared" si="41"/>
        <v>9645.34</v>
      </c>
      <c r="K545" s="89">
        <f t="shared" si="41"/>
        <v>2415.21</v>
      </c>
      <c r="L545" s="89">
        <f t="shared" si="41"/>
        <v>2416351.9800000004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1449640.5500000003</v>
      </c>
      <c r="G549" s="87">
        <f>L526</f>
        <v>788051.20999999985</v>
      </c>
      <c r="H549" s="87">
        <f>L531</f>
        <v>119758.43</v>
      </c>
      <c r="I549" s="87">
        <f>L536</f>
        <v>1654.5</v>
      </c>
      <c r="J549" s="87">
        <f>L541</f>
        <v>57247.29</v>
      </c>
      <c r="K549" s="87">
        <f>SUM(F549:J549)</f>
        <v>2416351.9800000004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1449640.5500000003</v>
      </c>
      <c r="G552" s="89">
        <f t="shared" si="42"/>
        <v>788051.20999999985</v>
      </c>
      <c r="H552" s="89">
        <f t="shared" si="42"/>
        <v>119758.43</v>
      </c>
      <c r="I552" s="89">
        <f t="shared" si="42"/>
        <v>1654.5</v>
      </c>
      <c r="J552" s="89">
        <f t="shared" si="42"/>
        <v>57247.29</v>
      </c>
      <c r="K552" s="89">
        <f t="shared" si="42"/>
        <v>2416351.9800000004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107257.60000000001</v>
      </c>
      <c r="G582" s="18"/>
      <c r="H582" s="18"/>
      <c r="I582" s="87">
        <f t="shared" si="47"/>
        <v>107257.60000000001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308294.93</v>
      </c>
      <c r="I591" s="18"/>
      <c r="J591" s="18"/>
      <c r="K591" s="104">
        <f t="shared" ref="K591:K597" si="48">SUM(H591:J591)</f>
        <v>308294.93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57247.29</v>
      </c>
      <c r="I592" s="18"/>
      <c r="J592" s="18"/>
      <c r="K592" s="104">
        <f t="shared" si="48"/>
        <v>57247.29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10205.42</v>
      </c>
      <c r="I595" s="18"/>
      <c r="J595" s="18"/>
      <c r="K595" s="104">
        <f t="shared" si="48"/>
        <v>10205.42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375747.63999999996</v>
      </c>
      <c r="I598" s="108">
        <f>SUM(I591:I597)</f>
        <v>0</v>
      </c>
      <c r="J598" s="108">
        <f>SUM(J591:J597)</f>
        <v>0</v>
      </c>
      <c r="K598" s="108">
        <f>SUM(K591:K597)</f>
        <v>375747.63999999996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133857.88</v>
      </c>
      <c r="I604" s="18"/>
      <c r="J604" s="18"/>
      <c r="K604" s="104">
        <f>SUM(H604:J604)</f>
        <v>133857.88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133857.88</v>
      </c>
      <c r="I605" s="108">
        <f>SUM(I602:I604)</f>
        <v>0</v>
      </c>
      <c r="J605" s="108">
        <f>SUM(J602:J604)</f>
        <v>0</v>
      </c>
      <c r="K605" s="108">
        <f>SUM(K602:K604)</f>
        <v>133857.88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>
        <v>1300</v>
      </c>
      <c r="I611" s="18"/>
      <c r="J611" s="18"/>
      <c r="K611" s="18"/>
      <c r="L611" s="88">
        <f>SUM(F611:K611)</f>
        <v>1300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1300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1300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1002215.15</v>
      </c>
      <c r="H617" s="109">
        <f>SUM(F52)</f>
        <v>1002215.1499999999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6830.59</v>
      </c>
      <c r="H618" s="109">
        <f>SUM(G52)</f>
        <v>6830.59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272547.07</v>
      </c>
      <c r="H621" s="109">
        <f>SUM(J52)</f>
        <v>272547.07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375937.67</v>
      </c>
      <c r="H622" s="109">
        <f>F476</f>
        <v>375937.66999999993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1313.94</v>
      </c>
      <c r="H623" s="109">
        <f>G476</f>
        <v>1313.9400000000023</v>
      </c>
      <c r="I623" s="121" t="s">
        <v>102</v>
      </c>
      <c r="J623" s="109">
        <f t="shared" si="50"/>
        <v>-2.2737367544323206E-12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17531.490000000002</v>
      </c>
      <c r="H624" s="109">
        <f>H476</f>
        <v>17531.489999999998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272547.07</v>
      </c>
      <c r="H626" s="109">
        <f>J476</f>
        <v>272547.07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9718233.9099999983</v>
      </c>
      <c r="H627" s="104">
        <f>SUM(F468)</f>
        <v>9718233.9100000001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226044.22</v>
      </c>
      <c r="H628" s="104">
        <f>SUM(G468)</f>
        <v>226044.22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416.5</v>
      </c>
      <c r="H629" s="104">
        <f>SUM(H468)</f>
        <v>416.5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175072.64000000001</v>
      </c>
      <c r="H631" s="104">
        <f>SUM(J468)</f>
        <v>175072.64000000001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9647191.7799999993</v>
      </c>
      <c r="H632" s="104">
        <f>SUM(F472)</f>
        <v>9647191.7799999993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161.94999999999999</v>
      </c>
      <c r="H633" s="104">
        <f>SUM(H472)</f>
        <v>161.94999999999999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89721.49</v>
      </c>
      <c r="H634" s="104">
        <f>I369</f>
        <v>89721.489999999991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229742.84000000003</v>
      </c>
      <c r="H635" s="104">
        <f>SUM(G472)</f>
        <v>229742.84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175072.64000000001</v>
      </c>
      <c r="H637" s="164">
        <f>SUM(J468)</f>
        <v>175072.64000000001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185960</v>
      </c>
      <c r="H638" s="164">
        <f>SUM(J472)</f>
        <v>185960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267736.03000000003</v>
      </c>
      <c r="H639" s="104">
        <f>SUM(F461)</f>
        <v>267736.03000000003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4811.04</v>
      </c>
      <c r="H640" s="104">
        <f>SUM(G461)</f>
        <v>4811.04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272547.07</v>
      </c>
      <c r="H642" s="104">
        <f>SUM(I461)</f>
        <v>272547.07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72.64</v>
      </c>
      <c r="H644" s="104">
        <f>H408</f>
        <v>72.64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175000</v>
      </c>
      <c r="H645" s="104">
        <f>G408</f>
        <v>175000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175072.64000000001</v>
      </c>
      <c r="H646" s="104">
        <f>L408</f>
        <v>175072.64000000001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375747.63999999996</v>
      </c>
      <c r="H647" s="104">
        <f>L208+L226+L244</f>
        <v>375747.64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133857.88</v>
      </c>
      <c r="H648" s="104">
        <f>(J257+J338)-(J255+J336)</f>
        <v>133857.88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375747.64</v>
      </c>
      <c r="H649" s="104">
        <f>H598</f>
        <v>375747.63999999996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175000</v>
      </c>
      <c r="H655" s="104">
        <f>K266+K347</f>
        <v>175000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9591396.5699999984</v>
      </c>
      <c r="G660" s="19">
        <f>(L229+L309+L359)</f>
        <v>0</v>
      </c>
      <c r="H660" s="19">
        <f>(L247+L328+L360)</f>
        <v>0</v>
      </c>
      <c r="I660" s="19">
        <f>SUM(F660:H660)</f>
        <v>9591396.5699999984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178827.53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178827.53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375747.64</v>
      </c>
      <c r="G662" s="19">
        <f>(L226+L306)-(J226+J306)</f>
        <v>0</v>
      </c>
      <c r="H662" s="19">
        <f>(L244+L325)-(J244+J325)</f>
        <v>0</v>
      </c>
      <c r="I662" s="19">
        <f>SUM(F662:H662)</f>
        <v>375747.64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242415.48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242415.48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8794405.9199999981</v>
      </c>
      <c r="G664" s="19">
        <f>G660-SUM(G661:G663)</f>
        <v>0</v>
      </c>
      <c r="H664" s="19">
        <f>H660-SUM(H661:H663)</f>
        <v>0</v>
      </c>
      <c r="I664" s="19">
        <f>I660-SUM(I661:I663)</f>
        <v>8794405.9199999981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605.22</v>
      </c>
      <c r="G665" s="248"/>
      <c r="H665" s="248"/>
      <c r="I665" s="19">
        <f>SUM(F665:H665)</f>
        <v>605.22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14530.92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14530.92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14530.92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14530.92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37" sqref="C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Stratham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3378523.26</v>
      </c>
      <c r="C9" s="229">
        <f>'DOE25'!G197+'DOE25'!G215+'DOE25'!G233+'DOE25'!G276+'DOE25'!G295+'DOE25'!G314</f>
        <v>802603.11</v>
      </c>
    </row>
    <row r="10" spans="1:3" x14ac:dyDescent="0.2">
      <c r="A10" t="s">
        <v>779</v>
      </c>
      <c r="B10" s="240">
        <v>2898477.48</v>
      </c>
      <c r="C10" s="240">
        <v>650959.18000000005</v>
      </c>
    </row>
    <row r="11" spans="1:3" x14ac:dyDescent="0.2">
      <c r="A11" t="s">
        <v>780</v>
      </c>
      <c r="B11" s="240">
        <v>412801.87</v>
      </c>
      <c r="C11" s="240">
        <v>134160.51</v>
      </c>
    </row>
    <row r="12" spans="1:3" x14ac:dyDescent="0.2">
      <c r="A12" t="s">
        <v>781</v>
      </c>
      <c r="B12" s="240">
        <v>67243.91</v>
      </c>
      <c r="C12" s="240">
        <v>17483.419999999998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3378523.2600000002</v>
      </c>
      <c r="C13" s="231">
        <f>SUM(C10:C12)</f>
        <v>802603.1100000001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984275.56</v>
      </c>
      <c r="C18" s="229">
        <f>'DOE25'!G198+'DOE25'!G216+'DOE25'!G234+'DOE25'!G277+'DOE25'!G296+'DOE25'!G315</f>
        <v>274778.39</v>
      </c>
    </row>
    <row r="19" spans="1:3" x14ac:dyDescent="0.2">
      <c r="A19" t="s">
        <v>779</v>
      </c>
      <c r="B19" s="240">
        <v>574421.63</v>
      </c>
      <c r="C19" s="240">
        <v>187261.45</v>
      </c>
    </row>
    <row r="20" spans="1:3" x14ac:dyDescent="0.2">
      <c r="A20" t="s">
        <v>780</v>
      </c>
      <c r="B20" s="240">
        <v>409853.93</v>
      </c>
      <c r="C20" s="240">
        <v>87516.94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984275.56</v>
      </c>
      <c r="C22" s="231">
        <f>SUM(C19:C21)</f>
        <v>274778.39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500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>
        <v>500</v>
      </c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500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7" activePane="bottomLeft" state="frozen"/>
      <selection activeCell="F46" sqref="F46"/>
      <selection pane="bottomLeft" activeCell="D44" sqref="D4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Stratham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5738675.7800000003</v>
      </c>
      <c r="D5" s="20">
        <f>SUM('DOE25'!L197:L200)+SUM('DOE25'!L215:L218)+SUM('DOE25'!L233:L236)-F5-G5</f>
        <v>5724600.1500000004</v>
      </c>
      <c r="E5" s="243"/>
      <c r="F5" s="255">
        <f>SUM('DOE25'!J197:J200)+SUM('DOE25'!J215:J218)+SUM('DOE25'!J233:J236)</f>
        <v>13134.43</v>
      </c>
      <c r="G5" s="53">
        <f>SUM('DOE25'!K197:K200)+SUM('DOE25'!K215:K218)+SUM('DOE25'!K233:K236)</f>
        <v>941.2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1105246.26</v>
      </c>
      <c r="D6" s="20">
        <f>'DOE25'!L202+'DOE25'!L220+'DOE25'!L238-F6-G6</f>
        <v>1105246.26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577014.01</v>
      </c>
      <c r="D7" s="20">
        <f>'DOE25'!L203+'DOE25'!L221+'DOE25'!L239-F7-G7</f>
        <v>459215.71</v>
      </c>
      <c r="E7" s="243"/>
      <c r="F7" s="255">
        <f>'DOE25'!J203+'DOE25'!J221+'DOE25'!J239</f>
        <v>117798.3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201258.12</v>
      </c>
      <c r="D8" s="243"/>
      <c r="E8" s="20">
        <f>'DOE25'!L204+'DOE25'!L222+'DOE25'!L240-F8-G8-D9-D11</f>
        <v>197611.19</v>
      </c>
      <c r="F8" s="255">
        <f>'DOE25'!J204+'DOE25'!J222+'DOE25'!J240</f>
        <v>0</v>
      </c>
      <c r="G8" s="53">
        <f>'DOE25'!K204+'DOE25'!K222+'DOE25'!K240</f>
        <v>3646.93</v>
      </c>
      <c r="H8" s="259"/>
    </row>
    <row r="9" spans="1:9" x14ac:dyDescent="0.2">
      <c r="A9" s="32">
        <v>2310</v>
      </c>
      <c r="B9" t="s">
        <v>818</v>
      </c>
      <c r="C9" s="245">
        <f t="shared" si="0"/>
        <v>3054.15</v>
      </c>
      <c r="D9" s="244">
        <v>3054.15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9894</v>
      </c>
      <c r="D10" s="243"/>
      <c r="E10" s="244">
        <v>9894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33010.81</v>
      </c>
      <c r="D11" s="244">
        <v>33010.81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720218.8899999999</v>
      </c>
      <c r="D12" s="20">
        <f>'DOE25'!L205+'DOE25'!L223+'DOE25'!L241-F12-G12</f>
        <v>706245.45</v>
      </c>
      <c r="E12" s="243"/>
      <c r="F12" s="255">
        <f>'DOE25'!J205+'DOE25'!J223+'DOE25'!J241</f>
        <v>2110.21</v>
      </c>
      <c r="G12" s="53">
        <f>'DOE25'!K205+'DOE25'!K223+'DOE25'!K241</f>
        <v>11863.23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607266.12</v>
      </c>
      <c r="D14" s="20">
        <f>'DOE25'!L207+'DOE25'!L225+'DOE25'!L243-F14-G14</f>
        <v>606451.18000000005</v>
      </c>
      <c r="E14" s="243"/>
      <c r="F14" s="255">
        <f>'DOE25'!J207+'DOE25'!J225+'DOE25'!J243</f>
        <v>814.94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375747.64</v>
      </c>
      <c r="D15" s="20">
        <f>'DOE25'!L208+'DOE25'!L226+'DOE25'!L244-F15-G15</f>
        <v>375747.64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110700</v>
      </c>
      <c r="D22" s="243"/>
      <c r="E22" s="243"/>
      <c r="F22" s="255">
        <f>'DOE25'!L255+'DOE25'!L336</f>
        <v>110700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147303.14000000001</v>
      </c>
      <c r="D29" s="20">
        <f>'DOE25'!L358+'DOE25'!L359+'DOE25'!L360-'DOE25'!I367-F29-G29</f>
        <v>147303.14000000001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161.94999999999999</v>
      </c>
      <c r="D31" s="20">
        <f>'DOE25'!L290+'DOE25'!L309+'DOE25'!L328+'DOE25'!L333+'DOE25'!L334+'DOE25'!L335-F31-G31</f>
        <v>161.94999999999999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9161036.4400000013</v>
      </c>
      <c r="E33" s="246">
        <f>SUM(E5:E31)</f>
        <v>207505.19</v>
      </c>
      <c r="F33" s="246">
        <f>SUM(F5:F31)</f>
        <v>244557.88</v>
      </c>
      <c r="G33" s="246">
        <f>SUM(G5:G31)</f>
        <v>16451.36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207505.19</v>
      </c>
      <c r="E35" s="249"/>
    </row>
    <row r="36" spans="2:8" ht="12" thickTop="1" x14ac:dyDescent="0.2">
      <c r="B36" t="s">
        <v>815</v>
      </c>
      <c r="D36" s="20">
        <f>D33</f>
        <v>9161036.4400000013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Stratham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99149.74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272547.07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865792.68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37272.730000000003</v>
      </c>
      <c r="D13" s="95">
        <f>'DOE25'!G14</f>
        <v>3054.58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3776.01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1002215.15</v>
      </c>
      <c r="D18" s="41">
        <f>SUM(D8:D17)</f>
        <v>6830.59</v>
      </c>
      <c r="E18" s="41">
        <f>SUM(E8:E17)</f>
        <v>0</v>
      </c>
      <c r="F18" s="41">
        <f>SUM(F8:F17)</f>
        <v>0</v>
      </c>
      <c r="G18" s="41">
        <f>SUM(G8:G17)</f>
        <v>272547.07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12014.84</v>
      </c>
      <c r="D22" s="95">
        <f>'DOE25'!G23</f>
        <v>5516.65</v>
      </c>
      <c r="E22" s="95">
        <f>'DOE25'!H23</f>
        <v>-17531.490000000002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252656.53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350508.39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11097.72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626277.48</v>
      </c>
      <c r="D31" s="41">
        <f>SUM(D21:D30)</f>
        <v>5516.65</v>
      </c>
      <c r="E31" s="41">
        <f>SUM(E21:E30)</f>
        <v>-17531.490000000002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1313.94</v>
      </c>
      <c r="E47" s="95">
        <f>'DOE25'!H48</f>
        <v>17531.490000000002</v>
      </c>
      <c r="F47" s="95">
        <f>'DOE25'!I48</f>
        <v>0</v>
      </c>
      <c r="G47" s="95">
        <f>'DOE25'!J48</f>
        <v>272547.07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350937.67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375937.67</v>
      </c>
      <c r="D50" s="41">
        <f>SUM(D34:D49)</f>
        <v>1313.94</v>
      </c>
      <c r="E50" s="41">
        <f>SUM(E34:E49)</f>
        <v>17531.490000000002</v>
      </c>
      <c r="F50" s="41">
        <f>SUM(F34:F49)</f>
        <v>0</v>
      </c>
      <c r="G50" s="41">
        <f>SUM(G34:G49)</f>
        <v>272547.07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1002215.1499999999</v>
      </c>
      <c r="D51" s="41">
        <f>D50+D31</f>
        <v>6830.59</v>
      </c>
      <c r="E51" s="41">
        <f>E50+E31</f>
        <v>0</v>
      </c>
      <c r="F51" s="41">
        <f>F50+F31</f>
        <v>0</v>
      </c>
      <c r="G51" s="41">
        <f>G50+G31</f>
        <v>272547.07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7721424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10700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137.56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72.64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178827.53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6806.41</v>
      </c>
      <c r="D61" s="95">
        <f>SUM('DOE25'!G98:G110)</f>
        <v>0</v>
      </c>
      <c r="E61" s="95">
        <f>SUM('DOE25'!H98:H110)</f>
        <v>416.5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17643.97</v>
      </c>
      <c r="D62" s="130">
        <f>SUM(D57:D61)</f>
        <v>178827.53</v>
      </c>
      <c r="E62" s="130">
        <f>SUM(E57:E61)</f>
        <v>416.5</v>
      </c>
      <c r="F62" s="130">
        <f>SUM(F57:F61)</f>
        <v>0</v>
      </c>
      <c r="G62" s="130">
        <f>SUM(G57:G61)</f>
        <v>72.64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7739067.9699999997</v>
      </c>
      <c r="D63" s="22">
        <f>D56+D62</f>
        <v>178827.53</v>
      </c>
      <c r="E63" s="22">
        <f>E56+E62</f>
        <v>416.5</v>
      </c>
      <c r="F63" s="22">
        <f>F56+F62</f>
        <v>0</v>
      </c>
      <c r="G63" s="22">
        <f>G56+G62</f>
        <v>72.64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709810.59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1169531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1879341.5899999999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55543.91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2863.19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55543.91</v>
      </c>
      <c r="D78" s="130">
        <f>SUM(D72:D77)</f>
        <v>2863.19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1934885.4999999998</v>
      </c>
      <c r="D81" s="130">
        <f>SUM(D79:D80)+D78+D70</f>
        <v>2863.19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44280.44</v>
      </c>
      <c r="D88" s="95">
        <f>SUM('DOE25'!G153:G161)</f>
        <v>44353.5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44280.44</v>
      </c>
      <c r="D91" s="131">
        <f>SUM(D85:D90)</f>
        <v>44353.5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175000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175000</v>
      </c>
    </row>
    <row r="104" spans="1:7" ht="12.75" thickTop="1" thickBot="1" x14ac:dyDescent="0.25">
      <c r="A104" s="33" t="s">
        <v>765</v>
      </c>
      <c r="C104" s="86">
        <f>C63+C81+C91+C103</f>
        <v>9718233.9099999983</v>
      </c>
      <c r="D104" s="86">
        <f>D63+D81+D91+D103</f>
        <v>226044.22</v>
      </c>
      <c r="E104" s="86">
        <f>E63+E81+E91+E103</f>
        <v>416.5</v>
      </c>
      <c r="F104" s="86">
        <f>F63+F81+F91+F103</f>
        <v>0</v>
      </c>
      <c r="G104" s="86">
        <f>G63+G81+G103</f>
        <v>175072.64000000001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4286094.0299999993</v>
      </c>
      <c r="D109" s="24" t="s">
        <v>289</v>
      </c>
      <c r="E109" s="95">
        <f>('DOE25'!L276)+('DOE25'!L295)+('DOE25'!L314)</f>
        <v>161.94999999999999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1449640.5500000003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2941.2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5738675.7800000003</v>
      </c>
      <c r="D115" s="86">
        <f>SUM(D109:D114)</f>
        <v>0</v>
      </c>
      <c r="E115" s="86">
        <f>SUM(E109:E114)</f>
        <v>161.94999999999999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1105246.26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577014.01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237323.08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720218.8899999999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607266.12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375747.64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229742.84000000003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3622816.0000000005</v>
      </c>
      <c r="D128" s="86">
        <f>SUM(D118:D127)</f>
        <v>229742.84000000003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110700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175072.64000000001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-72.64000000001397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285700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9647191.7800000012</v>
      </c>
      <c r="D145" s="86">
        <f>(D115+D128+D144)</f>
        <v>229742.84000000003</v>
      </c>
      <c r="E145" s="86">
        <f>(E115+E128+E144)</f>
        <v>161.94999999999999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Stratham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14531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14531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4286256</v>
      </c>
      <c r="D10" s="182">
        <f>ROUND((C10/$C$28)*100,1)</f>
        <v>45.5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1449641</v>
      </c>
      <c r="D11" s="182">
        <f>ROUND((C11/$C$28)*100,1)</f>
        <v>15.4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2941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1105246</v>
      </c>
      <c r="D15" s="182">
        <f t="shared" ref="D15:D27" si="0">ROUND((C15/$C$28)*100,1)</f>
        <v>11.7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577014</v>
      </c>
      <c r="D16" s="182">
        <f t="shared" si="0"/>
        <v>6.1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237323</v>
      </c>
      <c r="D17" s="182">
        <f t="shared" si="0"/>
        <v>2.5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720219</v>
      </c>
      <c r="D18" s="182">
        <f t="shared" si="0"/>
        <v>7.7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607266</v>
      </c>
      <c r="D20" s="182">
        <f t="shared" si="0"/>
        <v>6.5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375748</v>
      </c>
      <c r="D21" s="182">
        <f t="shared" si="0"/>
        <v>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50915.47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9412569.4700000007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110700</v>
      </c>
    </row>
    <row r="30" spans="1:4" x14ac:dyDescent="0.2">
      <c r="B30" s="187" t="s">
        <v>729</v>
      </c>
      <c r="C30" s="180">
        <f>SUM(C28:C29)</f>
        <v>9523269.4700000007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7721424</v>
      </c>
      <c r="D35" s="182">
        <f t="shared" ref="D35:D40" si="1">ROUND((C35/$C$41)*100,1)</f>
        <v>79.099999999999994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18133.109999999404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1879342</v>
      </c>
      <c r="D37" s="182">
        <f t="shared" si="1"/>
        <v>19.2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58407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88634</v>
      </c>
      <c r="D39" s="182">
        <f t="shared" si="1"/>
        <v>0.9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9765940.1099999994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2" sqref="C12:M1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Stratham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 t="s">
        <v>912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 t="s">
        <v>913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 t="s">
        <v>914</v>
      </c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2014-08-27T14:49:20Z</cp:lastPrinted>
  <dcterms:created xsi:type="dcterms:W3CDTF">1997-12-04T19:04:30Z</dcterms:created>
  <dcterms:modified xsi:type="dcterms:W3CDTF">2014-09-09T18:23:19Z</dcterms:modified>
</cp:coreProperties>
</file>