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workbookProtection workbookPassword="A70A" lockStructure="1"/>
  <bookViews>
    <workbookView xWindow="45" yWindow="-15" windowWidth="38235" windowHeight="15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17" i="1" l="1"/>
  <c r="F2" i="11" l="1"/>
  <c r="C37" i="10"/>
  <c r="C40" i="10"/>
  <c r="C42" i="10"/>
  <c r="B2" i="10"/>
  <c r="C4" i="10"/>
  <c r="C6" i="10"/>
  <c r="C5" i="10"/>
  <c r="C13" i="10"/>
  <c r="C16" i="10"/>
  <c r="C10" i="10"/>
  <c r="F465" i="1"/>
  <c r="F472" i="1"/>
  <c r="J468" i="1"/>
  <c r="J465" i="1"/>
  <c r="J96" i="1"/>
  <c r="J111" i="1" s="1"/>
  <c r="F57" i="1"/>
  <c r="F110" i="1"/>
  <c r="F24" i="1"/>
  <c r="F32" i="1" s="1"/>
  <c r="G51" i="1"/>
  <c r="G52" i="1" s="1"/>
  <c r="G655" i="1"/>
  <c r="J655" i="1" s="1"/>
  <c r="I455" i="1"/>
  <c r="J45" i="1"/>
  <c r="I458" i="1"/>
  <c r="J39" i="1"/>
  <c r="G38" i="2" s="1"/>
  <c r="L204" i="1"/>
  <c r="L222" i="1"/>
  <c r="L240" i="1"/>
  <c r="L206" i="1"/>
  <c r="E13" i="13" s="1"/>
  <c r="L224" i="1"/>
  <c r="L242" i="1"/>
  <c r="L209" i="1"/>
  <c r="L227" i="1"/>
  <c r="E16" i="13" s="1"/>
  <c r="L245" i="1"/>
  <c r="L197" i="1"/>
  <c r="L198" i="1"/>
  <c r="C11" i="10" s="1"/>
  <c r="L199" i="1"/>
  <c r="L200" i="1"/>
  <c r="L215" i="1"/>
  <c r="L216" i="1"/>
  <c r="L217" i="1"/>
  <c r="L218" i="1"/>
  <c r="L233" i="1"/>
  <c r="L234" i="1"/>
  <c r="L235" i="1"/>
  <c r="L236" i="1"/>
  <c r="L202" i="1"/>
  <c r="L220" i="1"/>
  <c r="L238" i="1"/>
  <c r="L203" i="1"/>
  <c r="L221" i="1"/>
  <c r="L239" i="1"/>
  <c r="L205" i="1"/>
  <c r="C18" i="10" s="1"/>
  <c r="L223" i="1"/>
  <c r="L241" i="1"/>
  <c r="L207" i="1"/>
  <c r="L225" i="1"/>
  <c r="D14" i="13" s="1"/>
  <c r="L243" i="1"/>
  <c r="L208" i="1"/>
  <c r="G649" i="1" s="1"/>
  <c r="L226" i="1"/>
  <c r="L244" i="1"/>
  <c r="L251" i="1"/>
  <c r="L252" i="1"/>
  <c r="L253" i="1"/>
  <c r="L358" i="1"/>
  <c r="L359" i="1"/>
  <c r="L360" i="1"/>
  <c r="I367" i="1"/>
  <c r="J290" i="1"/>
  <c r="J338" i="1" s="1"/>
  <c r="J352" i="1" s="1"/>
  <c r="J309" i="1"/>
  <c r="J328" i="1"/>
  <c r="K290" i="1"/>
  <c r="K309" i="1"/>
  <c r="K328" i="1"/>
  <c r="L276" i="1"/>
  <c r="L277" i="1"/>
  <c r="L278" i="1"/>
  <c r="L290" i="1" s="1"/>
  <c r="L279" i="1"/>
  <c r="L281" i="1"/>
  <c r="L282" i="1"/>
  <c r="L283" i="1"/>
  <c r="L284" i="1"/>
  <c r="L285" i="1"/>
  <c r="L286" i="1"/>
  <c r="L287" i="1"/>
  <c r="F662" i="1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C32" i="10" s="1"/>
  <c r="L261" i="1"/>
  <c r="L341" i="1"/>
  <c r="L342" i="1"/>
  <c r="L255" i="1"/>
  <c r="L336" i="1"/>
  <c r="C29" i="10" s="1"/>
  <c r="L361" i="1"/>
  <c r="L362" i="1"/>
  <c r="L387" i="1"/>
  <c r="L388" i="1"/>
  <c r="L389" i="1"/>
  <c r="L390" i="1"/>
  <c r="L393" i="1" s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407" i="1" s="1"/>
  <c r="C140" i="2" s="1"/>
  <c r="L266" i="1"/>
  <c r="J60" i="1"/>
  <c r="J112" i="1" s="1"/>
  <c r="L613" i="1"/>
  <c r="H663" i="1"/>
  <c r="L612" i="1"/>
  <c r="G663" i="1"/>
  <c r="L611" i="1"/>
  <c r="F663" i="1"/>
  <c r="I663" i="1" s="1"/>
  <c r="F60" i="1"/>
  <c r="G60" i="1"/>
  <c r="H60" i="1"/>
  <c r="I60" i="1"/>
  <c r="F56" i="2" s="1"/>
  <c r="F79" i="1"/>
  <c r="F94" i="1"/>
  <c r="G111" i="1"/>
  <c r="H79" i="1"/>
  <c r="H94" i="1"/>
  <c r="H111" i="1"/>
  <c r="I111" i="1"/>
  <c r="I112" i="1"/>
  <c r="F121" i="1"/>
  <c r="F136" i="1"/>
  <c r="G121" i="1"/>
  <c r="G136" i="1"/>
  <c r="H121" i="1"/>
  <c r="H136" i="1"/>
  <c r="I121" i="1"/>
  <c r="I136" i="1"/>
  <c r="J121" i="1"/>
  <c r="J136" i="1"/>
  <c r="J140" i="1" s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C23" i="10" s="1"/>
  <c r="L254" i="1"/>
  <c r="L268" i="1"/>
  <c r="C26" i="10" s="1"/>
  <c r="L269" i="1"/>
  <c r="L349" i="1"/>
  <c r="L350" i="1"/>
  <c r="I665" i="1"/>
  <c r="C7" i="10" s="1"/>
  <c r="I670" i="1"/>
  <c r="G661" i="1"/>
  <c r="I669" i="1"/>
  <c r="L374" i="1"/>
  <c r="L375" i="1"/>
  <c r="L376" i="1"/>
  <c r="L377" i="1"/>
  <c r="L378" i="1"/>
  <c r="L379" i="1"/>
  <c r="L380" i="1"/>
  <c r="L344" i="1"/>
  <c r="L345" i="1"/>
  <c r="L346" i="1"/>
  <c r="L347" i="1"/>
  <c r="K351" i="1"/>
  <c r="L521" i="1"/>
  <c r="F549" i="1" s="1"/>
  <c r="L522" i="1"/>
  <c r="L523" i="1"/>
  <c r="F551" i="1" s="1"/>
  <c r="L526" i="1"/>
  <c r="L527" i="1"/>
  <c r="G550" i="1" s="1"/>
  <c r="L528" i="1"/>
  <c r="G551" i="1" s="1"/>
  <c r="L531" i="1"/>
  <c r="H549" i="1" s="1"/>
  <c r="L532" i="1"/>
  <c r="H550" i="1" s="1"/>
  <c r="L533" i="1"/>
  <c r="L536" i="1"/>
  <c r="L537" i="1"/>
  <c r="I550" i="1" s="1"/>
  <c r="L538" i="1"/>
  <c r="I551" i="1" s="1"/>
  <c r="L541" i="1"/>
  <c r="J549" i="1" s="1"/>
  <c r="L542" i="1"/>
  <c r="J550" i="1" s="1"/>
  <c r="L543" i="1"/>
  <c r="J551" i="1" s="1"/>
  <c r="K270" i="1"/>
  <c r="J270" i="1"/>
  <c r="I270" i="1"/>
  <c r="H270" i="1"/>
  <c r="G270" i="1"/>
  <c r="F270" i="1"/>
  <c r="I439" i="1"/>
  <c r="J9" i="1" s="1"/>
  <c r="I440" i="1"/>
  <c r="J10" i="1" s="1"/>
  <c r="I441" i="1"/>
  <c r="J12" i="1" s="1"/>
  <c r="I442" i="1"/>
  <c r="J13" i="1" s="1"/>
  <c r="I443" i="1"/>
  <c r="J14" i="1" s="1"/>
  <c r="G13" i="2" s="1"/>
  <c r="I444" i="1"/>
  <c r="J17" i="1" s="1"/>
  <c r="I445" i="1"/>
  <c r="J18" i="1" s="1"/>
  <c r="I448" i="1"/>
  <c r="J22" i="1" s="1"/>
  <c r="I449" i="1"/>
  <c r="J23" i="1" s="1"/>
  <c r="G22" i="2" s="1"/>
  <c r="I450" i="1"/>
  <c r="J24" i="1" s="1"/>
  <c r="I451" i="1"/>
  <c r="J31" i="1" s="1"/>
  <c r="I454" i="1"/>
  <c r="J49" i="1" s="1"/>
  <c r="G48" i="2" s="1"/>
  <c r="I456" i="1"/>
  <c r="J43" i="1" s="1"/>
  <c r="G42" i="2" s="1"/>
  <c r="I457" i="1"/>
  <c r="J37" i="1" s="1"/>
  <c r="I459" i="1"/>
  <c r="J48" i="1" s="1"/>
  <c r="K419" i="1"/>
  <c r="K434" i="1" s="1"/>
  <c r="G134" i="2" s="1"/>
  <c r="G144" i="2" s="1"/>
  <c r="G145" i="2" s="1"/>
  <c r="K427" i="1"/>
  <c r="K433" i="1"/>
  <c r="L263" i="1"/>
  <c r="L264" i="1"/>
  <c r="L265" i="1"/>
  <c r="F500" i="1"/>
  <c r="G500" i="1"/>
  <c r="H500" i="1"/>
  <c r="K500" i="1" s="1"/>
  <c r="I500" i="1"/>
  <c r="J500" i="1"/>
  <c r="F503" i="1"/>
  <c r="G503" i="1"/>
  <c r="H503" i="1"/>
  <c r="I503" i="1"/>
  <c r="J503" i="1"/>
  <c r="F19" i="1"/>
  <c r="G19" i="1"/>
  <c r="H19" i="1"/>
  <c r="I19" i="1"/>
  <c r="G32" i="1"/>
  <c r="H32" i="1"/>
  <c r="I32" i="1"/>
  <c r="H618" i="1"/>
  <c r="J618" i="1" s="1"/>
  <c r="H51" i="1"/>
  <c r="H52" i="1"/>
  <c r="H619" i="1" s="1"/>
  <c r="I51" i="1"/>
  <c r="F177" i="1"/>
  <c r="I177" i="1"/>
  <c r="F183" i="1"/>
  <c r="G183" i="1"/>
  <c r="G192" i="1" s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F257" i="1" s="1"/>
  <c r="F271" i="1" s="1"/>
  <c r="G256" i="1"/>
  <c r="H256" i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L337" i="1" s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G434" i="1" s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F460" i="1"/>
  <c r="G460" i="1"/>
  <c r="H460" i="1"/>
  <c r="F461" i="1"/>
  <c r="G461" i="1"/>
  <c r="H640" i="1" s="1"/>
  <c r="H461" i="1"/>
  <c r="F470" i="1"/>
  <c r="G470" i="1"/>
  <c r="H470" i="1"/>
  <c r="I470" i="1"/>
  <c r="I476" i="1" s="1"/>
  <c r="H625" i="1" s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F545" i="1" s="1"/>
  <c r="G534" i="1"/>
  <c r="G545" i="1" s="1"/>
  <c r="H534" i="1"/>
  <c r="I534" i="1"/>
  <c r="J534" i="1"/>
  <c r="J545" i="1" s="1"/>
  <c r="K534" i="1"/>
  <c r="K545" i="1" s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G571" i="1" s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H571" i="1" s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/>
  <c r="J649" i="1" s="1"/>
  <c r="I598" i="1"/>
  <c r="H650" i="1" s="1"/>
  <c r="J598" i="1"/>
  <c r="H651" i="1"/>
  <c r="K602" i="1"/>
  <c r="K605" i="1" s="1"/>
  <c r="G648" i="1" s="1"/>
  <c r="J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J619" i="1" s="1"/>
  <c r="G620" i="1"/>
  <c r="G623" i="1"/>
  <c r="G624" i="1"/>
  <c r="H627" i="1"/>
  <c r="H628" i="1"/>
  <c r="H629" i="1"/>
  <c r="H630" i="1"/>
  <c r="H632" i="1"/>
  <c r="H633" i="1"/>
  <c r="G634" i="1"/>
  <c r="H635" i="1"/>
  <c r="H636" i="1"/>
  <c r="H637" i="1"/>
  <c r="H638" i="1"/>
  <c r="G639" i="1"/>
  <c r="H639" i="1"/>
  <c r="G640" i="1"/>
  <c r="G641" i="1"/>
  <c r="H641" i="1"/>
  <c r="G643" i="1"/>
  <c r="H643" i="1"/>
  <c r="G644" i="1"/>
  <c r="G645" i="1"/>
  <c r="J645" i="1" s="1"/>
  <c r="H645" i="1"/>
  <c r="G650" i="1"/>
  <c r="J650" i="1" s="1"/>
  <c r="G652" i="1"/>
  <c r="H652" i="1"/>
  <c r="G653" i="1"/>
  <c r="H653" i="1"/>
  <c r="G654" i="1"/>
  <c r="H654" i="1"/>
  <c r="J654" i="1" s="1"/>
  <c r="H655" i="1"/>
  <c r="F192" i="1"/>
  <c r="J257" i="1"/>
  <c r="J271" i="1" s="1"/>
  <c r="J641" i="1"/>
  <c r="I169" i="1"/>
  <c r="J643" i="1"/>
  <c r="H476" i="1"/>
  <c r="H624" i="1"/>
  <c r="F476" i="1"/>
  <c r="H622" i="1"/>
  <c r="G476" i="1"/>
  <c r="H623" i="1" s="1"/>
  <c r="G338" i="1"/>
  <c r="G352" i="1"/>
  <c r="H257" i="1"/>
  <c r="H271" i="1" s="1"/>
  <c r="H140" i="1"/>
  <c r="J640" i="1"/>
  <c r="J634" i="1"/>
  <c r="H192" i="1"/>
  <c r="L309" i="1"/>
  <c r="I545" i="1"/>
  <c r="H545" i="1"/>
  <c r="I338" i="1"/>
  <c r="I352" i="1" s="1"/>
  <c r="J653" i="1"/>
  <c r="G169" i="1"/>
  <c r="G140" i="1"/>
  <c r="H434" i="1"/>
  <c r="I140" i="1"/>
  <c r="H648" i="1"/>
  <c r="J652" i="1"/>
  <c r="I434" i="1"/>
  <c r="B2" i="13"/>
  <c r="F8" i="13"/>
  <c r="G8" i="13"/>
  <c r="D39" i="13"/>
  <c r="F13" i="13"/>
  <c r="G13" i="13"/>
  <c r="F16" i="13"/>
  <c r="G16" i="13"/>
  <c r="F5" i="13"/>
  <c r="G5" i="13"/>
  <c r="F6" i="13"/>
  <c r="G6" i="13"/>
  <c r="F7" i="13"/>
  <c r="G7" i="13"/>
  <c r="F12" i="13"/>
  <c r="G12" i="13"/>
  <c r="F14" i="13"/>
  <c r="G14" i="13"/>
  <c r="F15" i="13"/>
  <c r="G15" i="13"/>
  <c r="F17" i="13"/>
  <c r="G17" i="13"/>
  <c r="F18" i="13"/>
  <c r="G18" i="13"/>
  <c r="F19" i="13"/>
  <c r="G19" i="13"/>
  <c r="F29" i="13"/>
  <c r="G29" i="13"/>
  <c r="C11" i="13"/>
  <c r="C10" i="13"/>
  <c r="C9" i="13"/>
  <c r="D15" i="13"/>
  <c r="C15" i="13" s="1"/>
  <c r="D7" i="13"/>
  <c r="C7" i="13"/>
  <c r="D17" i="13"/>
  <c r="C17" i="13" s="1"/>
  <c r="E8" i="13"/>
  <c r="C8" i="13" s="1"/>
  <c r="D19" i="13"/>
  <c r="C19" i="13" s="1"/>
  <c r="C14" i="13"/>
  <c r="F22" i="13"/>
  <c r="C22" i="13"/>
  <c r="C16" i="13"/>
  <c r="C45" i="2"/>
  <c r="F40" i="2"/>
  <c r="D39" i="2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G44" i="2"/>
  <c r="C68" i="2"/>
  <c r="G56" i="2"/>
  <c r="G59" i="2"/>
  <c r="G62" i="2" s="1"/>
  <c r="G61" i="2"/>
  <c r="E131" i="2"/>
  <c r="C132" i="2"/>
  <c r="C131" i="2"/>
  <c r="A1" i="2"/>
  <c r="A2" i="2"/>
  <c r="C8" i="2"/>
  <c r="D8" i="2"/>
  <c r="E8" i="2"/>
  <c r="F8" i="2"/>
  <c r="F18" i="2" s="1"/>
  <c r="C9" i="2"/>
  <c r="D9" i="2"/>
  <c r="E9" i="2"/>
  <c r="F9" i="2"/>
  <c r="G9" i="2"/>
  <c r="C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G17" i="2"/>
  <c r="C21" i="2"/>
  <c r="D21" i="2"/>
  <c r="E21" i="2"/>
  <c r="F21" i="2"/>
  <c r="C22" i="2"/>
  <c r="D22" i="2"/>
  <c r="E22" i="2"/>
  <c r="F22" i="2"/>
  <c r="C23" i="2"/>
  <c r="D23" i="2"/>
  <c r="E23" i="2"/>
  <c r="F23" i="2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G30" i="2"/>
  <c r="C34" i="2"/>
  <c r="D34" i="2"/>
  <c r="E34" i="2"/>
  <c r="F34" i="2"/>
  <c r="C35" i="2"/>
  <c r="D35" i="2"/>
  <c r="E35" i="2"/>
  <c r="F35" i="2"/>
  <c r="G47" i="2"/>
  <c r="C56" i="2"/>
  <c r="D56" i="2"/>
  <c r="E56" i="2"/>
  <c r="C57" i="2"/>
  <c r="C58" i="2"/>
  <c r="E58" i="2"/>
  <c r="C59" i="2"/>
  <c r="D59" i="2"/>
  <c r="E59" i="2"/>
  <c r="F59" i="2"/>
  <c r="F62" i="2" s="1"/>
  <c r="D60" i="2"/>
  <c r="D61" i="2"/>
  <c r="E61" i="2"/>
  <c r="F61" i="2"/>
  <c r="C66" i="2"/>
  <c r="C70" i="2" s="1"/>
  <c r="C67" i="2"/>
  <c r="C69" i="2"/>
  <c r="D69" i="2"/>
  <c r="D70" i="2" s="1"/>
  <c r="D81" i="2" s="1"/>
  <c r="E69" i="2"/>
  <c r="E70" i="2"/>
  <c r="F69" i="2"/>
  <c r="F70" i="2" s="1"/>
  <c r="G69" i="2"/>
  <c r="G70" i="2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/>
  <c r="E77" i="2"/>
  <c r="E78" i="2" s="1"/>
  <c r="E81" i="2" s="1"/>
  <c r="F77" i="2"/>
  <c r="G77" i="2"/>
  <c r="G78" i="2"/>
  <c r="G81" i="2"/>
  <c r="C79" i="2"/>
  <c r="D79" i="2"/>
  <c r="E79" i="2"/>
  <c r="C80" i="2"/>
  <c r="E80" i="2"/>
  <c r="C85" i="2"/>
  <c r="D85" i="2"/>
  <c r="E85" i="2"/>
  <c r="E91" i="2" s="1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C103" i="2" s="1"/>
  <c r="F94" i="2"/>
  <c r="D96" i="2"/>
  <c r="E96" i="2"/>
  <c r="F96" i="2"/>
  <c r="G96" i="2"/>
  <c r="G103" i="2" s="1"/>
  <c r="C97" i="2"/>
  <c r="D97" i="2"/>
  <c r="E97" i="2"/>
  <c r="E103" i="2" s="1"/>
  <c r="F97" i="2"/>
  <c r="G97" i="2"/>
  <c r="C98" i="2"/>
  <c r="D98" i="2"/>
  <c r="D103" i="2" s="1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2" i="2"/>
  <c r="E112" i="2"/>
  <c r="C113" i="2"/>
  <c r="E113" i="2"/>
  <c r="C114" i="2"/>
  <c r="D115" i="2"/>
  <c r="F115" i="2"/>
  <c r="G115" i="2"/>
  <c r="E118" i="2"/>
  <c r="C119" i="2"/>
  <c r="E119" i="2"/>
  <c r="C120" i="2"/>
  <c r="E121" i="2"/>
  <c r="E122" i="2"/>
  <c r="E123" i="2"/>
  <c r="E124" i="2"/>
  <c r="E125" i="2"/>
  <c r="F128" i="2"/>
  <c r="G128" i="2"/>
  <c r="C130" i="2"/>
  <c r="E130" i="2"/>
  <c r="F130" i="2"/>
  <c r="F144" i="2" s="1"/>
  <c r="D134" i="2"/>
  <c r="D144" i="2" s="1"/>
  <c r="E134" i="2"/>
  <c r="F134" i="2"/>
  <c r="C135" i="2"/>
  <c r="E135" i="2"/>
  <c r="C136" i="2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G159" i="2" s="1"/>
  <c r="C159" i="2"/>
  <c r="D159" i="2"/>
  <c r="E159" i="2"/>
  <c r="F159" i="2"/>
  <c r="B160" i="2"/>
  <c r="C160" i="2"/>
  <c r="D160" i="2"/>
  <c r="E160" i="2"/>
  <c r="F160" i="2"/>
  <c r="B161" i="2"/>
  <c r="C161" i="2"/>
  <c r="D161" i="2"/>
  <c r="G161" i="2" s="1"/>
  <c r="E161" i="2"/>
  <c r="F161" i="2"/>
  <c r="B162" i="2"/>
  <c r="C162" i="2"/>
  <c r="G162" i="2" s="1"/>
  <c r="D162" i="2"/>
  <c r="E162" i="2"/>
  <c r="F162" i="2"/>
  <c r="B163" i="2"/>
  <c r="C163" i="2"/>
  <c r="D163" i="2"/>
  <c r="E163" i="2"/>
  <c r="F163" i="2"/>
  <c r="B164" i="2"/>
  <c r="D164" i="2"/>
  <c r="E164" i="2"/>
  <c r="F164" i="2"/>
  <c r="D62" i="2"/>
  <c r="D63" i="2" s="1"/>
  <c r="D104" i="2" s="1"/>
  <c r="F78" i="2"/>
  <c r="D31" i="2"/>
  <c r="G157" i="2"/>
  <c r="D91" i="2"/>
  <c r="E31" i="2"/>
  <c r="G36" i="2"/>
  <c r="G163" i="2"/>
  <c r="G158" i="2"/>
  <c r="F91" i="2"/>
  <c r="F31" i="2"/>
  <c r="F50" i="2"/>
  <c r="G21" i="2"/>
  <c r="G31" i="2"/>
  <c r="G16" i="2"/>
  <c r="B4" i="12"/>
  <c r="B36" i="12"/>
  <c r="C36" i="12"/>
  <c r="B40" i="12"/>
  <c r="C40" i="12"/>
  <c r="B27" i="12"/>
  <c r="C27" i="12"/>
  <c r="B31" i="12"/>
  <c r="C31" i="12"/>
  <c r="A31" i="12" s="1"/>
  <c r="B9" i="12"/>
  <c r="B13" i="12"/>
  <c r="C9" i="12"/>
  <c r="C13" i="12"/>
  <c r="A13" i="12" s="1"/>
  <c r="B18" i="12"/>
  <c r="B22" i="12"/>
  <c r="C18" i="12"/>
  <c r="C22" i="12"/>
  <c r="B1" i="12"/>
  <c r="C81" i="2" l="1"/>
  <c r="F140" i="1"/>
  <c r="C38" i="10" s="1"/>
  <c r="L571" i="1"/>
  <c r="I549" i="1"/>
  <c r="I552" i="1" s="1"/>
  <c r="L539" i="1"/>
  <c r="F550" i="1"/>
  <c r="K550" i="1" s="1"/>
  <c r="L524" i="1"/>
  <c r="A22" i="12"/>
  <c r="F145" i="2"/>
  <c r="L256" i="1"/>
  <c r="I257" i="1"/>
  <c r="I271" i="1" s="1"/>
  <c r="G50" i="2"/>
  <c r="G51" i="2" s="1"/>
  <c r="E144" i="2"/>
  <c r="J19" i="1"/>
  <c r="G621" i="1" s="1"/>
  <c r="G8" i="2"/>
  <c r="G18" i="2" s="1"/>
  <c r="A40" i="12"/>
  <c r="I460" i="1"/>
  <c r="I452" i="1"/>
  <c r="I446" i="1"/>
  <c r="G642" i="1" s="1"/>
  <c r="J434" i="1"/>
  <c r="F434" i="1"/>
  <c r="L434" i="1"/>
  <c r="G638" i="1" s="1"/>
  <c r="J638" i="1" s="1"/>
  <c r="E57" i="2"/>
  <c r="E62" i="2" s="1"/>
  <c r="E63" i="2" s="1"/>
  <c r="E104" i="2" s="1"/>
  <c r="H112" i="1"/>
  <c r="H193" i="1" s="1"/>
  <c r="G629" i="1" s="1"/>
  <c r="J629" i="1" s="1"/>
  <c r="F63" i="2"/>
  <c r="L401" i="1"/>
  <c r="C139" i="2" s="1"/>
  <c r="L408" i="1"/>
  <c r="C138" i="2"/>
  <c r="C27" i="10"/>
  <c r="G635" i="1"/>
  <c r="J635" i="1" s="1"/>
  <c r="L351" i="1"/>
  <c r="E132" i="2"/>
  <c r="H25" i="13"/>
  <c r="L328" i="1"/>
  <c r="L338" i="1" s="1"/>
  <c r="L352" i="1" s="1"/>
  <c r="G633" i="1" s="1"/>
  <c r="J633" i="1" s="1"/>
  <c r="E120" i="2"/>
  <c r="E128" i="2" s="1"/>
  <c r="C13" i="13"/>
  <c r="E33" i="13"/>
  <c r="D35" i="13" s="1"/>
  <c r="F51" i="2"/>
  <c r="F81" i="2"/>
  <c r="C123" i="2"/>
  <c r="E50" i="2"/>
  <c r="E51" i="2" s="1"/>
  <c r="C31" i="2"/>
  <c r="E18" i="2"/>
  <c r="F31" i="13"/>
  <c r="F33" i="13" s="1"/>
  <c r="D12" i="13"/>
  <c r="C12" i="13" s="1"/>
  <c r="J51" i="1"/>
  <c r="J623" i="1"/>
  <c r="J193" i="1"/>
  <c r="C25" i="10"/>
  <c r="C17" i="10"/>
  <c r="C125" i="2"/>
  <c r="E111" i="2"/>
  <c r="E115" i="2" s="1"/>
  <c r="D50" i="2"/>
  <c r="D51" i="2" s="1"/>
  <c r="D18" i="13"/>
  <c r="C18" i="13" s="1"/>
  <c r="L570" i="1"/>
  <c r="J571" i="1"/>
  <c r="F571" i="1"/>
  <c r="L544" i="1"/>
  <c r="F111" i="1"/>
  <c r="F112" i="1" s="1"/>
  <c r="C61" i="2"/>
  <c r="C62" i="2" s="1"/>
  <c r="C63" i="2" s="1"/>
  <c r="J470" i="1"/>
  <c r="J476" i="1" s="1"/>
  <c r="H626" i="1" s="1"/>
  <c r="H631" i="1"/>
  <c r="K338" i="1"/>
  <c r="K352" i="1" s="1"/>
  <c r="G31" i="13"/>
  <c r="G33" i="13" s="1"/>
  <c r="F661" i="1"/>
  <c r="I661" i="1" s="1"/>
  <c r="D29" i="13"/>
  <c r="C29" i="13" s="1"/>
  <c r="D127" i="2"/>
  <c r="D128" i="2" s="1"/>
  <c r="D145" i="2" s="1"/>
  <c r="H662" i="1"/>
  <c r="I662" i="1" s="1"/>
  <c r="H647" i="1"/>
  <c r="J647" i="1" s="1"/>
  <c r="C124" i="2"/>
  <c r="D6" i="13"/>
  <c r="C6" i="13" s="1"/>
  <c r="C118" i="2"/>
  <c r="L247" i="1"/>
  <c r="C12" i="10"/>
  <c r="L211" i="1"/>
  <c r="D5" i="13"/>
  <c r="C111" i="2"/>
  <c r="C19" i="10"/>
  <c r="C122" i="2"/>
  <c r="G160" i="2"/>
  <c r="G156" i="2"/>
  <c r="C121" i="2"/>
  <c r="C115" i="2"/>
  <c r="F103" i="2"/>
  <c r="D18" i="2"/>
  <c r="C18" i="2"/>
  <c r="G63" i="2"/>
  <c r="G104" i="2" s="1"/>
  <c r="G651" i="1"/>
  <c r="J651" i="1" s="1"/>
  <c r="I52" i="1"/>
  <c r="H620" i="1" s="1"/>
  <c r="J620" i="1" s="1"/>
  <c r="G625" i="1"/>
  <c r="J625" i="1" s="1"/>
  <c r="G617" i="1"/>
  <c r="F50" i="1"/>
  <c r="K503" i="1"/>
  <c r="C164" i="2"/>
  <c r="G164" i="2" s="1"/>
  <c r="J32" i="1"/>
  <c r="J552" i="1"/>
  <c r="H551" i="1"/>
  <c r="H552" i="1" s="1"/>
  <c r="L534" i="1"/>
  <c r="F552" i="1"/>
  <c r="L382" i="1"/>
  <c r="G636" i="1" s="1"/>
  <c r="J636" i="1" s="1"/>
  <c r="C20" i="10"/>
  <c r="C21" i="10"/>
  <c r="J639" i="1"/>
  <c r="F338" i="1"/>
  <c r="F352" i="1" s="1"/>
  <c r="K257" i="1"/>
  <c r="K271" i="1" s="1"/>
  <c r="G257" i="1"/>
  <c r="G271" i="1" s="1"/>
  <c r="I192" i="1"/>
  <c r="I193" i="1" s="1"/>
  <c r="G630" i="1" s="1"/>
  <c r="J630" i="1" s="1"/>
  <c r="L270" i="1"/>
  <c r="G549" i="1"/>
  <c r="G552" i="1" s="1"/>
  <c r="L529" i="1"/>
  <c r="G112" i="1"/>
  <c r="G193" i="1" s="1"/>
  <c r="G628" i="1" s="1"/>
  <c r="J628" i="1" s="1"/>
  <c r="H661" i="1"/>
  <c r="C15" i="10"/>
  <c r="L229" i="1"/>
  <c r="G660" i="1" s="1"/>
  <c r="G664" i="1" s="1"/>
  <c r="J624" i="1"/>
  <c r="L565" i="1"/>
  <c r="C39" i="10"/>
  <c r="C35" i="10"/>
  <c r="C24" i="10"/>
  <c r="C104" i="2" l="1"/>
  <c r="F193" i="1"/>
  <c r="G627" i="1" s="1"/>
  <c r="J627" i="1" s="1"/>
  <c r="C5" i="13"/>
  <c r="G637" i="1"/>
  <c r="J637" i="1" s="1"/>
  <c r="H646" i="1"/>
  <c r="G667" i="1"/>
  <c r="G672" i="1"/>
  <c r="K549" i="1"/>
  <c r="G626" i="1"/>
  <c r="J626" i="1" s="1"/>
  <c r="J52" i="1"/>
  <c r="H621" i="1" s="1"/>
  <c r="J621" i="1" s="1"/>
  <c r="D31" i="13"/>
  <c r="C31" i="13" s="1"/>
  <c r="H33" i="13"/>
  <c r="C25" i="13"/>
  <c r="F104" i="2"/>
  <c r="C128" i="2"/>
  <c r="C145" i="2" s="1"/>
  <c r="K551" i="1"/>
  <c r="F51" i="1"/>
  <c r="C49" i="2"/>
  <c r="C50" i="2" s="1"/>
  <c r="C51" i="2" s="1"/>
  <c r="F660" i="1"/>
  <c r="L257" i="1"/>
  <c r="L271" i="1" s="1"/>
  <c r="G632" i="1" s="1"/>
  <c r="J632" i="1" s="1"/>
  <c r="E145" i="2"/>
  <c r="L545" i="1"/>
  <c r="C36" i="10"/>
  <c r="C41" i="10"/>
  <c r="H660" i="1"/>
  <c r="H664" i="1" s="1"/>
  <c r="C28" i="10"/>
  <c r="D12" i="10" s="1"/>
  <c r="G646" i="1"/>
  <c r="G631" i="1"/>
  <c r="J631" i="1" s="1"/>
  <c r="C141" i="2"/>
  <c r="C144" i="2" s="1"/>
  <c r="I461" i="1"/>
  <c r="H642" i="1" s="1"/>
  <c r="J642" i="1" s="1"/>
  <c r="D40" i="10" l="1"/>
  <c r="D37" i="10"/>
  <c r="D15" i="10"/>
  <c r="D38" i="10"/>
  <c r="H667" i="1"/>
  <c r="H672" i="1"/>
  <c r="D35" i="10"/>
  <c r="D21" i="10"/>
  <c r="D25" i="10"/>
  <c r="J646" i="1"/>
  <c r="D20" i="10"/>
  <c r="D24" i="10"/>
  <c r="F664" i="1"/>
  <c r="I660" i="1"/>
  <c r="I664" i="1" s="1"/>
  <c r="K552" i="1"/>
  <c r="D33" i="13"/>
  <c r="D36" i="13" s="1"/>
  <c r="D22" i="10"/>
  <c r="D13" i="10"/>
  <c r="C30" i="10"/>
  <c r="D16" i="10"/>
  <c r="D23" i="10"/>
  <c r="D18" i="10"/>
  <c r="D11" i="10"/>
  <c r="D26" i="10"/>
  <c r="D10" i="10"/>
  <c r="D27" i="10"/>
  <c r="D19" i="10"/>
  <c r="D36" i="10"/>
  <c r="G622" i="1"/>
  <c r="F52" i="1"/>
  <c r="H617" i="1" s="1"/>
  <c r="J617" i="1" s="1"/>
  <c r="D39" i="10"/>
  <c r="D17" i="10"/>
  <c r="I672" i="1" l="1"/>
  <c r="I667" i="1"/>
  <c r="J622" i="1"/>
  <c r="H656" i="1"/>
  <c r="D28" i="10"/>
  <c r="F667" i="1"/>
  <c r="F672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<sst xmlns="http://schemas.openxmlformats.org/spreadsheetml/2006/main" count="3957" uniqueCount="915">
  <si>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</si>
  <si>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</si>
  <si>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 xml:space="preserve">Total Fund Equity June 30, 2014**** 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</si>
  <si>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</si>
  <si>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</si>
  <si>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</si>
  <si>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</si>
  <si>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</si>
  <si>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</si>
  <si>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</si>
  <si>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</si>
  <si>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</si>
  <si>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</si>
  <si>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</si>
  <si>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</si>
  <si>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</si>
  <si>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</si>
  <si>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</si>
  <si>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</si>
  <si>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</si>
  <si>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</si>
  <si>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</si>
  <si>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>37. TOT LIAB &amp; FUND EQUITY    lines 22 &amp; 36</t>
  </si>
  <si>
    <t xml:space="preserve">   3. Other</t>
  </si>
  <si>
    <t>Regular Programs</t>
  </si>
  <si>
    <t xml:space="preserve">Totals - Reported on Pages 7-9 and 11-13 </t>
  </si>
  <si>
    <t>Account Code - 1300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</si>
  <si>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</si>
  <si>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</si>
  <si>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</si>
  <si>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</si>
  <si>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</si>
  <si>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</si>
  <si>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</si>
  <si>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</si>
  <si>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</si>
  <si>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</si>
  <si>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</si>
  <si>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</si>
  <si>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</si>
  <si>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</si>
  <si>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</si>
  <si>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</si>
  <si>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</si>
  <si>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</si>
  <si>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</si>
  <si>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</si>
  <si>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</si>
  <si>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</si>
  <si>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</si>
  <si>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</si>
  <si>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t>Capital Outlay/Property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</si>
  <si>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</si>
  <si>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</si>
  <si>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</si>
  <si>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</si>
  <si>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</si>
  <si>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</si>
  <si>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</si>
  <si>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</si>
  <si>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</si>
  <si>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</si>
  <si>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</si>
  <si>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</si>
  <si>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</si>
  <si>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</si>
  <si>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</si>
  <si>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</si>
  <si>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AJE03 To remove payment of PY Interfund-Auditor Entry</t>
    <phoneticPr fontId="0" type="noConversion"/>
  </si>
  <si>
    <t>26. RESERVE FOR ENDOWMENTS (interest)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</si>
  <si>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</si>
  <si>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</si>
  <si>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t>Bonds &amp; Notes Principal Repayment</t>
  </si>
  <si>
    <t>Local Property Tax</t>
  </si>
  <si>
    <t xml:space="preserve">  VOCATIONAL EDUCATION (TRANSPORTATION)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</si>
  <si>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</si>
  <si>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</si>
  <si>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</si>
  <si>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</si>
  <si>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</si>
  <si>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</si>
  <si>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</si>
  <si>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>28. Federal Forest Land Distribution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</si>
  <si>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</si>
  <si>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</si>
  <si>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</si>
  <si>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</si>
  <si>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</si>
  <si>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Operation and Maintenance of Plant</t>
  </si>
  <si>
    <t>Facilities Acquisition And Construction</t>
  </si>
  <si>
    <t>Support Services - Instructional Staff</t>
  </si>
  <si>
    <t>3111&amp;3112&amp;3119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</si>
  <si>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</si>
  <si>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</si>
  <si>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</si>
  <si>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</si>
  <si>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</si>
  <si>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</si>
  <si>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</si>
  <si>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</si>
  <si>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</si>
  <si>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</si>
  <si>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</si>
  <si>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</si>
  <si>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</si>
  <si>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</si>
  <si>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</si>
  <si>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</si>
  <si>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Food Service Special Revenue Fund on…..Page 15, Line 5, Col. 7</t>
  </si>
  <si>
    <t xml:space="preserve">  Amount of Principal to be Paid Next Fiscal Year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</si>
  <si>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</si>
  <si>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</si>
  <si>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</si>
  <si>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</si>
  <si>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</si>
  <si>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</si>
  <si>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</si>
  <si>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</si>
  <si>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</si>
  <si>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</si>
  <si>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</si>
  <si>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</si>
  <si>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</si>
  <si>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</si>
  <si>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</si>
  <si>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</si>
  <si>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</si>
  <si>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</si>
  <si>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</si>
  <si>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</si>
  <si>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</si>
  <si>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</si>
  <si>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</si>
  <si>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</si>
  <si>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</si>
  <si>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For the Fiscal Year Ending on June 30, 2014</t>
  </si>
  <si>
    <t>Total Direct Cost</t>
  </si>
  <si>
    <t>Fund</t>
  </si>
  <si>
    <t>Total Grand Expenditures</t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</si>
  <si>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</si>
  <si>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</si>
  <si>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</si>
  <si>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</si>
  <si>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</si>
  <si>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</si>
  <si>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</si>
  <si>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</si>
  <si>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</si>
  <si>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t>(10/8/5+14/7/5)-(10/6/5+14/5/5)</t>
  </si>
  <si>
    <t>Middle/Junior</t>
  </si>
  <si>
    <t>District Total</t>
  </si>
  <si>
    <t>Regular Education</t>
  </si>
  <si>
    <t xml:space="preserve">  RESERVED FOR ENDOWMENTS (Interest)</t>
  </si>
  <si>
    <t>25. RESERVE FOR ENDOWMENTS (principal only)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</si>
  <si>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</si>
  <si>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</si>
  <si>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</si>
  <si>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</si>
  <si>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</si>
  <si>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</si>
  <si>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</si>
  <si>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</si>
  <si>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</si>
  <si>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</si>
  <si>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</si>
  <si>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</si>
  <si>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</si>
  <si>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</si>
  <si>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</si>
  <si>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</si>
  <si>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</si>
  <si>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</si>
  <si>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</si>
  <si>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</si>
  <si>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</si>
  <si>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</si>
  <si>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</si>
  <si>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</si>
  <si>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VOCATIONAL EDUCATION (BUILDING)</t>
  </si>
  <si>
    <t xml:space="preserve">  VOCATIONAL EDUCATION (OTHER)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</si>
  <si>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</si>
  <si>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</si>
  <si>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</si>
  <si>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</si>
  <si>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</si>
  <si>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</si>
  <si>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</si>
  <si>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</si>
  <si>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</si>
  <si>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</si>
  <si>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</si>
  <si>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</si>
  <si>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</si>
  <si>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</si>
  <si>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</si>
  <si>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</si>
  <si>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26. Restricted Grants-in-Aid  from Fed Gov't thru State</t>
  </si>
  <si>
    <t>27. Other Revenue for /on Behalf of LEA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</si>
  <si>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</si>
  <si>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</si>
  <si>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</si>
  <si>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</si>
  <si>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</si>
  <si>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</si>
  <si>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</si>
  <si>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</si>
  <si>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</si>
  <si>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</si>
  <si>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</si>
  <si>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</si>
  <si>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</si>
  <si>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</si>
  <si>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</si>
  <si>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>Bureau of Data Management Notes</t>
  </si>
  <si>
    <t xml:space="preserve">  ADEQUACY AID GRANT</t>
  </si>
  <si>
    <t>9. Adequacy Education Grant</t>
  </si>
  <si>
    <t xml:space="preserve">  CONSTRUCTION IN PROGRESS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</si>
  <si>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</si>
  <si>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</si>
  <si>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</si>
  <si>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</si>
  <si>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</si>
  <si>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</si>
  <si>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</si>
  <si>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</si>
  <si>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</si>
  <si>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</si>
  <si>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</si>
  <si>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</si>
  <si>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</si>
  <si>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</si>
  <si>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</si>
  <si>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</si>
  <si>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</si>
  <si>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</si>
  <si>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Co curricular Trips/Field Trips</t>
  </si>
  <si>
    <t>F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</si>
  <si>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</si>
  <si>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</si>
  <si>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</si>
  <si>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</si>
  <si>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</si>
  <si>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</si>
  <si>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</si>
  <si>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</si>
  <si>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</si>
  <si>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</si>
  <si>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</si>
  <si>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</si>
  <si>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</si>
  <si>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</si>
  <si>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</si>
  <si>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</si>
  <si>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</si>
  <si>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</si>
  <si>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</si>
  <si>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</si>
  <si>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</si>
  <si>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</si>
  <si>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</si>
  <si>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</si>
  <si>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</si>
  <si>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</si>
  <si>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</si>
  <si>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</si>
  <si>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</si>
  <si>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</si>
  <si>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</si>
  <si>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</si>
  <si>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</si>
  <si>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</si>
  <si>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</si>
  <si>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</si>
  <si>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</si>
  <si>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</si>
  <si>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</si>
  <si>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</si>
  <si>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</si>
  <si>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</si>
  <si>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</si>
  <si>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</si>
  <si>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</si>
  <si>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</si>
  <si>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Special Programs</t>
  </si>
  <si>
    <t>Vocational Programs</t>
  </si>
  <si>
    <t xml:space="preserve">  RESERVE FOR INVENTORIES</t>
  </si>
  <si>
    <t xml:space="preserve">  RESERVE FOR PREPAID EXPENSES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</si>
  <si>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</si>
  <si>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</si>
  <si>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</si>
  <si>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</si>
  <si>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</si>
  <si>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</si>
  <si>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</si>
  <si>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</si>
  <si>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</si>
  <si>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</si>
  <si>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</si>
  <si>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</si>
  <si>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</si>
  <si>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  SERVICES PROVIDED TO LOCAL GOV UNITS</t>
  </si>
  <si>
    <t xml:space="preserve">  EARNINGS ON INVESTMENTS</t>
  </si>
  <si>
    <t xml:space="preserve">  VOCATIONAL EDUCATION (TUITION)</t>
  </si>
  <si>
    <t>Total Expenditures Special Revenue Funds</t>
  </si>
  <si>
    <t>Total Expenditures &amp; Other Financing Uses</t>
  </si>
  <si>
    <t>Subtotal (Lines 8 thru 13)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</si>
  <si>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</si>
  <si>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</si>
  <si>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</si>
  <si>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</si>
  <si>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</si>
  <si>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</si>
  <si>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</si>
  <si>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</si>
  <si>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</si>
  <si>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</si>
  <si>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</si>
  <si>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</si>
  <si>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</si>
  <si>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OTHER ADDITIONS **</t>
  </si>
  <si>
    <t xml:space="preserve">  EXPENDITURES ***</t>
  </si>
  <si>
    <t>23. Total Revenue from State Sources Lines 13, and 20-22</t>
  </si>
  <si>
    <t>24. Unrestricted Grants-In-Aid</t>
  </si>
  <si>
    <t>25. Restricted Grants-in-Aid Direct from Fed Gov't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</si>
  <si>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</si>
  <si>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</si>
  <si>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</si>
  <si>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</si>
  <si>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</si>
  <si>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</si>
  <si>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</si>
  <si>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</si>
  <si>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</si>
  <si>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</si>
  <si>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</si>
  <si>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</si>
  <si>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</si>
  <si>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</si>
  <si>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</si>
  <si>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</si>
  <si>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</si>
  <si>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INVESTMENT IN GENERAL FIXED ASSETS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</si>
  <si>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</si>
  <si>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</si>
  <si>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</si>
  <si>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</si>
  <si>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</si>
  <si>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</si>
  <si>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</si>
  <si>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</si>
  <si>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</si>
  <si>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</si>
  <si>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</si>
  <si>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</si>
  <si>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</si>
  <si>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</si>
  <si>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</si>
  <si>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</si>
  <si>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</si>
  <si>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</si>
  <si>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</si>
  <si>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</si>
  <si>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</si>
  <si>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</si>
  <si>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</si>
  <si>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</si>
  <si>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</si>
  <si>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</si>
  <si>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</si>
  <si>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</si>
  <si>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</si>
  <si>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</si>
  <si>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</si>
  <si>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</si>
  <si>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</si>
  <si>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</si>
  <si>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</si>
  <si>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</si>
  <si>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</si>
  <si>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</si>
  <si>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</si>
  <si>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</si>
  <si>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</si>
  <si>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</si>
  <si>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</si>
  <si>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</si>
  <si>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</si>
  <si>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</si>
  <si>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</si>
  <si>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Special Program Tuition to LEAs outside NH</t>
  </si>
  <si>
    <t xml:space="preserve">  SCHOOL BUS</t>
  </si>
  <si>
    <t xml:space="preserve">  ATHLETIC FIELDS</t>
  </si>
  <si>
    <t xml:space="preserve">  OTHER  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</si>
  <si>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</si>
  <si>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</si>
  <si>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</si>
  <si>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</si>
  <si>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</si>
  <si>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</si>
  <si>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</si>
  <si>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</si>
  <si>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</si>
  <si>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</si>
  <si>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</si>
  <si>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</si>
  <si>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</si>
  <si>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</si>
  <si>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</si>
  <si>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</si>
  <si>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</si>
  <si>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</si>
  <si>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  INSTRUCTIONAL STAFF</t>
  </si>
  <si>
    <t xml:space="preserve">    GENERAL ADMINISTRATION</t>
  </si>
  <si>
    <t xml:space="preserve">    SCHOOL ADMINISTRATION</t>
  </si>
  <si>
    <t xml:space="preserve">  RESERVED FOR SPECIAL PURPOSES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</si>
  <si>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</si>
  <si>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</si>
  <si>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</si>
  <si>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</si>
  <si>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</si>
  <si>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</si>
  <si>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</si>
  <si>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</si>
  <si>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</si>
  <si>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</si>
  <si>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</si>
  <si>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</si>
  <si>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</si>
  <si>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</si>
  <si>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</si>
  <si>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</si>
  <si>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</si>
  <si>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</si>
  <si>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</si>
  <si>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Total Expenditures &amp; Other Financing Uses </t>
  </si>
  <si>
    <t>GENERAL FUND</t>
  </si>
  <si>
    <t>SPECIAL REVENUE FUND</t>
  </si>
  <si>
    <t>Total District Wide Expenditures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</si>
  <si>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</si>
  <si>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</si>
  <si>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</si>
  <si>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</si>
  <si>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</si>
  <si>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</si>
  <si>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</si>
  <si>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</si>
  <si>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</si>
  <si>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</si>
  <si>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</si>
  <si>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</si>
  <si>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</si>
  <si>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</si>
  <si>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</si>
  <si>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</si>
  <si>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</si>
  <si>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</si>
  <si>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</si>
  <si>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</si>
  <si>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</si>
  <si>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</si>
  <si>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</si>
  <si>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 xml:space="preserve">  RESERVED FOR CONTINUING APPROPRIATIONS</t>
  </si>
  <si>
    <t xml:space="preserve">  REVENUE *</t>
  </si>
  <si>
    <t xml:space="preserve">   VOCATIONAL PROGRAMS</t>
  </si>
  <si>
    <t xml:space="preserve">   DISABILITIES PROGRAMS</t>
  </si>
  <si>
    <t xml:space="preserve"> FROM THE FEDERAL GOV'T THROUGH STATE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</si>
  <si>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</si>
  <si>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</si>
  <si>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</si>
  <si>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</si>
  <si>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</si>
  <si>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</si>
  <si>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</si>
  <si>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</si>
  <si>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</si>
  <si>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</si>
  <si>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</si>
  <si>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</si>
  <si>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</si>
  <si>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</si>
  <si>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</si>
  <si>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</si>
  <si>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</si>
  <si>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>DISTRICT WIDE EXPENDITURES</t>
  </si>
  <si>
    <t>Other Outlays</t>
  </si>
  <si>
    <t xml:space="preserve">  SALE OF FIXED ASSETS</t>
  </si>
  <si>
    <t xml:space="preserve">  SERVICES PROVIDED SAUs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</si>
  <si>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</si>
  <si>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</si>
  <si>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</si>
  <si>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</si>
  <si>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</si>
  <si>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</si>
  <si>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</si>
  <si>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</si>
  <si>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</si>
  <si>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</si>
  <si>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</si>
  <si>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</si>
  <si>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</si>
  <si>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</si>
  <si>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</si>
  <si>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</si>
  <si>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</si>
  <si>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</si>
  <si>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</si>
  <si>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</si>
  <si>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</si>
  <si>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</si>
  <si>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</si>
  <si>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</si>
  <si>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14/17/7</t>
  </si>
  <si>
    <t>7/11/7+8/11/7+9/11/7</t>
  </si>
  <si>
    <t>(10/11/6+14/11/6)</t>
  </si>
  <si>
    <t>10/12/6</t>
  </si>
  <si>
    <t>10/13/6+14/12/6</t>
  </si>
  <si>
    <t>10/14/6+14/13/6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</si>
  <si>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</si>
  <si>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</si>
  <si>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</si>
  <si>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</si>
  <si>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</si>
  <si>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</si>
  <si>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</si>
  <si>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</si>
  <si>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</si>
  <si>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</si>
  <si>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</si>
  <si>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</si>
  <si>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</si>
  <si>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</si>
  <si>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</si>
  <si>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</si>
  <si>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</si>
  <si>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</si>
  <si>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</si>
  <si>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 xml:space="preserve">  BUILDING CONSTRUCTION</t>
  </si>
  <si>
    <t xml:space="preserve">  BUILDING RENOVATION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</si>
  <si>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</si>
  <si>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</si>
  <si>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</si>
  <si>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</si>
  <si>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</si>
  <si>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</si>
  <si>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</si>
  <si>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</si>
  <si>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</si>
  <si>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</si>
  <si>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</si>
  <si>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</si>
  <si>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</si>
  <si>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</si>
  <si>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</si>
  <si>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</si>
  <si>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</si>
  <si>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</si>
  <si>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</si>
  <si>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</si>
  <si>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>18. Vocational Education</t>
  </si>
  <si>
    <t xml:space="preserve">    BUSINESS</t>
  </si>
  <si>
    <t xml:space="preserve">    OPERATION/MAINTENANCE OF PLANT</t>
  </si>
  <si>
    <t xml:space="preserve">    STUDENT TRANSPORTATION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</si>
  <si>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</si>
  <si>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</si>
  <si>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</si>
  <si>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</si>
  <si>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</si>
  <si>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</si>
  <si>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</si>
  <si>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</si>
  <si>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</si>
  <si>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</si>
  <si>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</si>
  <si>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</si>
  <si>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</si>
  <si>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</si>
  <si>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</si>
  <si>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</si>
  <si>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</si>
  <si>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</si>
  <si>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</si>
  <si>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</si>
  <si>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</si>
  <si>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</si>
  <si>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</si>
  <si>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</si>
  <si>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</si>
  <si>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</si>
  <si>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</si>
  <si>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</si>
  <si>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</si>
  <si>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</si>
  <si>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</si>
  <si>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</si>
  <si>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</si>
  <si>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</si>
  <si>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</si>
  <si>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</si>
  <si>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</si>
  <si>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</si>
  <si>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</si>
  <si>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>7.  BOND PROCEEDS REC</t>
  </si>
  <si>
    <t>8.  INVENTORIES</t>
  </si>
  <si>
    <t>9.  PREPAID EXPENSES</t>
  </si>
  <si>
    <t>10. OTHER CURRENT ASSETS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</si>
  <si>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</si>
  <si>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</si>
  <si>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</si>
  <si>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</si>
  <si>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</si>
  <si>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</si>
  <si>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</si>
  <si>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</si>
  <si>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</si>
  <si>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</si>
  <si>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</si>
  <si>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</si>
  <si>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</si>
  <si>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</si>
  <si>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</si>
  <si>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</si>
  <si>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</si>
  <si>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</si>
  <si>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</si>
  <si>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>COMBINING STATEMENT OF EXPENDITURES</t>
  </si>
  <si>
    <t xml:space="preserve">  ADULT EDUCATION</t>
  </si>
  <si>
    <t>Revenue in Lieu of Taxes</t>
  </si>
  <si>
    <t>Sales of Bonds &amp; Notes Proceeds</t>
  </si>
  <si>
    <t xml:space="preserve">   6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</si>
  <si>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</si>
  <si>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</si>
  <si>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</si>
  <si>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</si>
  <si>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</si>
  <si>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</si>
  <si>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</si>
  <si>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</si>
  <si>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</si>
  <si>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</si>
  <si>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</si>
  <si>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</si>
  <si>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</si>
  <si>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</si>
  <si>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</si>
  <si>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</si>
  <si>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</si>
  <si>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</si>
  <si>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</si>
  <si>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</si>
  <si>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</si>
  <si>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</si>
  <si>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</si>
  <si>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</si>
  <si>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</si>
  <si>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</si>
  <si>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</si>
  <si>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</si>
  <si>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</si>
  <si>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SPECIAL REVENEU</t>
  </si>
  <si>
    <t>EXPENDITURES</t>
  </si>
  <si>
    <t>FUNCTION</t>
  </si>
  <si>
    <t>Food service Operations</t>
  </si>
  <si>
    <t>ELEMENTARY</t>
  </si>
  <si>
    <t xml:space="preserve">  15</t>
  </si>
  <si>
    <t>HIGH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</si>
  <si>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</si>
  <si>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</si>
  <si>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</si>
  <si>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</si>
  <si>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</si>
  <si>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</si>
  <si>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</si>
  <si>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</si>
  <si>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</si>
  <si>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</si>
  <si>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</si>
  <si>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</si>
  <si>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</si>
  <si>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</si>
  <si>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</si>
  <si>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</si>
  <si>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</si>
  <si>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</si>
  <si>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</si>
  <si>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</si>
  <si>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13. Operation/Maintenance of Plant</t>
  </si>
  <si>
    <t>2600-2699</t>
  </si>
  <si>
    <t>14. Student Transportation</t>
  </si>
  <si>
    <t>2700-2799</t>
  </si>
  <si>
    <t>BEGINNING OF YEAR</t>
  </si>
  <si>
    <t>END OF YEAR</t>
  </si>
  <si>
    <t>Debit</t>
  </si>
  <si>
    <t>Credit</t>
  </si>
  <si>
    <t>ACTIVITY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</si>
  <si>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</si>
  <si>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</si>
  <si>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</si>
  <si>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</si>
  <si>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</si>
  <si>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</si>
  <si>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</si>
  <si>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</si>
  <si>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</si>
  <si>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</si>
  <si>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</si>
  <si>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</si>
  <si>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Total Other Financing Sources</t>
  </si>
  <si>
    <t>28.  Transfer  to Nonexpendable Trust Funds</t>
  </si>
  <si>
    <t>30.  Allocation to Charter Schools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</si>
  <si>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</si>
  <si>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</si>
  <si>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</si>
  <si>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</si>
  <si>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</si>
  <si>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</si>
  <si>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</si>
  <si>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</si>
  <si>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</si>
  <si>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</si>
  <si>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</si>
  <si>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</si>
  <si>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</si>
  <si>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</si>
  <si>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</si>
  <si>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</si>
  <si>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</si>
  <si>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</si>
  <si>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</si>
  <si>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</si>
  <si>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</si>
  <si>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</si>
  <si>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</si>
  <si>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19/5/1</t>
  </si>
  <si>
    <t>19/5/3</t>
  </si>
  <si>
    <t>23/8/6</t>
  </si>
  <si>
    <t>23/12/6</t>
  </si>
  <si>
    <t>19.  All Other Restricted Grants-in Aid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</si>
  <si>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</si>
  <si>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</si>
  <si>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</si>
  <si>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</si>
  <si>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</si>
  <si>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</si>
  <si>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</si>
  <si>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</si>
  <si>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</si>
  <si>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</si>
  <si>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</si>
  <si>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</si>
  <si>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</si>
  <si>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</si>
  <si>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</si>
  <si>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</si>
  <si>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</si>
  <si>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</si>
  <si>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</si>
  <si>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</si>
  <si>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</si>
  <si>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</si>
  <si>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</si>
  <si>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</si>
  <si>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4.  INTERFUND RECEIVABLE</t>
  </si>
  <si>
    <t>5.  INTERGOV'T REC</t>
  </si>
  <si>
    <t>6.  OTHER RECEIVABLES</t>
  </si>
  <si>
    <t>SURRY SCHOOL DISTRICT  SAU 91</t>
    <phoneticPr fontId="0" type="noConversion"/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</si>
  <si>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</si>
  <si>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</si>
  <si>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</si>
  <si>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</si>
  <si>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</si>
  <si>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</si>
  <si>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</si>
  <si>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</si>
  <si>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</si>
  <si>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</si>
  <si>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</si>
  <si>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</si>
  <si>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</si>
  <si>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</si>
  <si>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</si>
  <si>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</si>
  <si>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 xml:space="preserve">   5</t>
  </si>
  <si>
    <t>Restricted Grants-In-Aid</t>
  </si>
  <si>
    <t xml:space="preserve">    </t>
  </si>
  <si>
    <t>4. Earnings on Investments</t>
  </si>
  <si>
    <t>1500-1599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</si>
  <si>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</si>
  <si>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</si>
  <si>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</si>
  <si>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</si>
  <si>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</si>
  <si>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</si>
  <si>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</si>
  <si>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</si>
  <si>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</si>
  <si>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</si>
  <si>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</si>
  <si>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</si>
  <si>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</si>
  <si>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</si>
  <si>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</si>
  <si>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</si>
  <si>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</si>
  <si>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</si>
  <si>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</si>
  <si>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</si>
  <si>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</si>
  <si>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</si>
  <si>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</si>
  <si>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</si>
  <si>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</si>
  <si>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</si>
  <si>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Lines 9,10,11</t>
  </si>
  <si>
    <t>Lines 13, 14,15</t>
  </si>
  <si>
    <t>Instruction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</si>
  <si>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</si>
  <si>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</si>
  <si>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</si>
  <si>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</si>
  <si>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</si>
  <si>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</si>
  <si>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</si>
  <si>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</si>
  <si>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</si>
  <si>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</si>
  <si>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</si>
  <si>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</si>
  <si>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</si>
  <si>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</si>
  <si>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</si>
  <si>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</si>
  <si>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1300-1399</t>
  </si>
  <si>
    <t>3. Transportation Fees from All Sources</t>
  </si>
  <si>
    <t>1400-1499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</si>
  <si>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</si>
  <si>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</si>
  <si>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</si>
  <si>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</si>
  <si>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</si>
  <si>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</si>
  <si>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</si>
  <si>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</si>
  <si>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</si>
  <si>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</si>
  <si>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</si>
  <si>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</si>
  <si>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</si>
  <si>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</si>
  <si>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</si>
  <si>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</si>
  <si>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</si>
  <si>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</si>
  <si>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</si>
  <si>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</si>
  <si>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</si>
  <si>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</si>
  <si>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</si>
  <si>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</si>
  <si>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</si>
  <si>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</si>
  <si>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</si>
  <si>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</si>
  <si>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</si>
  <si>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AJE #1 To restore fund balance &amp; record amount due</t>
    <phoneticPr fontId="0" type="noConversion"/>
  </si>
  <si>
    <t>from Building CR for transfer to wrong account-Auditor Entry</t>
    <phoneticPr fontId="0" type="noConversion"/>
  </si>
  <si>
    <t>26.  Transfer to Capital Reserves</t>
  </si>
  <si>
    <t>27.  Transfer to Expendable Trust Funds</t>
  </si>
  <si>
    <t>31.  Allocation to Other Agencies</t>
  </si>
  <si>
    <t>32.  Total Other Outlays and Financing Uses (Lines 19-31)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</si>
  <si>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</si>
  <si>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</si>
  <si>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</si>
  <si>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</si>
  <si>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</si>
  <si>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</si>
  <si>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</si>
  <si>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</si>
  <si>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</si>
  <si>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</si>
  <si>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</si>
  <si>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</si>
  <si>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</si>
  <si>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</si>
  <si>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</si>
  <si>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</si>
  <si>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</si>
  <si>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</si>
  <si>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</si>
  <si>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</si>
  <si>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</si>
  <si>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</si>
  <si>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</si>
  <si>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</si>
  <si>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</si>
  <si>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</si>
  <si>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</si>
  <si>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FIXED ASSET GROUP OF ACCOUNTS (OPTIONAL)</t>
  </si>
  <si>
    <t>5. Food Services Sales</t>
  </si>
  <si>
    <t>1600-1699</t>
  </si>
  <si>
    <t>6. Other Revenue from Local Sources</t>
  </si>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</sst>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workbookViewId="0">
      <pane xSplit="5" ySplit="3" topLeftCell="F24" activePane="bottomRight" state="frozen"/>
      <selection pane="topRight" activeCell="F1" sqref="F1"/>
      <selection pane="bottomLeft" activeCell="A4" sqref="A4"/>
      <selection pane="bottomRight" activeCell="F117" sqref="F117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565</v>
      </c>
      <c r="B1" s="2" t="s">
        <v>566</v>
      </c>
      <c r="C1" s="2" t="s">
        <v>567</v>
      </c>
      <c r="D1" s="2"/>
      <c r="E1" s="2"/>
      <c r="F1" s="13"/>
      <c r="G1" s="13"/>
      <c r="H1" s="15" t="s">
        <v>47</v>
      </c>
      <c r="I1" s="13"/>
      <c r="J1" s="13"/>
      <c r="K1" s="13"/>
      <c r="L1" s="13"/>
    </row>
    <row r="2" spans="1:14" s="3" customFormat="1" ht="12" customHeight="1" x14ac:dyDescent="0.2">
      <c r="A2" s="176" t="s">
        <v>764</v>
      </c>
      <c r="B2" s="21">
        <v>519</v>
      </c>
      <c r="C2" s="21">
        <v>519</v>
      </c>
      <c r="D2" s="21"/>
      <c r="E2" s="6" t="s">
        <v>262</v>
      </c>
      <c r="F2" s="15" t="s">
        <v>568</v>
      </c>
      <c r="G2" s="15" t="s">
        <v>569</v>
      </c>
      <c r="H2" s="15" t="s">
        <v>570</v>
      </c>
      <c r="I2" s="15" t="s">
        <v>571</v>
      </c>
      <c r="J2" s="15" t="s">
        <v>572</v>
      </c>
      <c r="K2" s="15" t="s">
        <v>573</v>
      </c>
      <c r="L2" s="15" t="s">
        <v>272</v>
      </c>
    </row>
    <row r="3" spans="1:14" s="3" customFormat="1" ht="12" customHeight="1" x14ac:dyDescent="0.15">
      <c r="A3" s="5" t="s">
        <v>574</v>
      </c>
      <c r="B3" s="6" t="s">
        <v>575</v>
      </c>
      <c r="C3" s="6" t="s">
        <v>576</v>
      </c>
      <c r="D3" s="6"/>
      <c r="E3" s="23" t="s">
        <v>370</v>
      </c>
    </row>
    <row r="4" spans="1:14" s="3" customFormat="1" ht="12" customHeight="1" x14ac:dyDescent="0.15">
      <c r="A4" s="1" t="s">
        <v>425</v>
      </c>
      <c r="K4" s="13"/>
      <c r="L4" s="13"/>
    </row>
    <row r="5" spans="1:14" s="3" customFormat="1" ht="12" customHeight="1" x14ac:dyDescent="0.15">
      <c r="A5" s="1" t="s">
        <v>426</v>
      </c>
      <c r="F5" s="23" t="s">
        <v>577</v>
      </c>
      <c r="G5" s="23" t="s">
        <v>578</v>
      </c>
      <c r="H5" s="23" t="s">
        <v>579</v>
      </c>
      <c r="I5" s="23" t="s">
        <v>580</v>
      </c>
      <c r="J5" s="23" t="s">
        <v>581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427</v>
      </c>
      <c r="G6" s="225" t="s">
        <v>428</v>
      </c>
      <c r="H6" s="225" t="s">
        <v>429</v>
      </c>
      <c r="I6" s="225" t="s">
        <v>430</v>
      </c>
      <c r="J6" s="225" t="s">
        <v>431</v>
      </c>
      <c r="K6" s="13"/>
      <c r="L6" s="13"/>
      <c r="M6" s="8"/>
    </row>
    <row r="7" spans="1:14" s="3" customFormat="1" ht="12" customHeight="1" x14ac:dyDescent="0.15">
      <c r="A7" s="1" t="s">
        <v>432</v>
      </c>
      <c r="B7" s="7"/>
      <c r="C7" s="7"/>
      <c r="D7" s="7"/>
      <c r="E7" s="7"/>
      <c r="F7" s="225"/>
      <c r="G7" s="226"/>
      <c r="H7" s="225" t="s">
        <v>99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371</v>
      </c>
      <c r="B8" s="7"/>
      <c r="C8" s="7"/>
      <c r="D8" s="7"/>
      <c r="E8" s="7"/>
      <c r="F8" s="24" t="s">
        <v>594</v>
      </c>
      <c r="G8" s="24" t="s">
        <v>594</v>
      </c>
      <c r="H8" s="24" t="s">
        <v>594</v>
      </c>
      <c r="I8" s="24" t="s">
        <v>594</v>
      </c>
      <c r="J8" s="24" t="s">
        <v>594</v>
      </c>
      <c r="K8" s="24" t="s">
        <v>594</v>
      </c>
      <c r="L8" s="24" t="s">
        <v>594</v>
      </c>
      <c r="M8" s="8"/>
    </row>
    <row r="9" spans="1:14" s="3" customFormat="1" ht="12" customHeight="1" x14ac:dyDescent="0.15">
      <c r="A9" s="1" t="s">
        <v>547</v>
      </c>
      <c r="B9" s="2" t="s">
        <v>595</v>
      </c>
      <c r="C9" s="6">
        <v>1</v>
      </c>
      <c r="D9" s="2" t="s">
        <v>714</v>
      </c>
      <c r="E9" s="6">
        <v>100</v>
      </c>
      <c r="F9" s="18">
        <v>219445.55</v>
      </c>
      <c r="G9" s="18"/>
      <c r="H9" s="18"/>
      <c r="I9" s="18"/>
      <c r="J9" s="67">
        <f>SUM(I439)</f>
        <v>0</v>
      </c>
      <c r="K9" s="24" t="s">
        <v>594</v>
      </c>
      <c r="L9" s="24" t="s">
        <v>594</v>
      </c>
      <c r="M9" s="8"/>
      <c r="N9" s="272"/>
    </row>
    <row r="10" spans="1:14" s="3" customFormat="1" ht="12" customHeight="1" x14ac:dyDescent="0.15">
      <c r="A10" s="1" t="s">
        <v>396</v>
      </c>
      <c r="B10" s="2" t="s">
        <v>595</v>
      </c>
      <c r="C10" s="6">
        <v>2</v>
      </c>
      <c r="D10" s="2" t="s">
        <v>714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594</v>
      </c>
      <c r="L10" s="24" t="s">
        <v>594</v>
      </c>
      <c r="M10" s="8"/>
      <c r="N10" s="272"/>
    </row>
    <row r="11" spans="1:14" s="3" customFormat="1" ht="12" customHeight="1" x14ac:dyDescent="0.15">
      <c r="A11" s="1" t="s">
        <v>397</v>
      </c>
      <c r="B11" s="2" t="s">
        <v>595</v>
      </c>
      <c r="C11" s="6">
        <v>3</v>
      </c>
      <c r="D11" s="2" t="s">
        <v>714</v>
      </c>
      <c r="E11" s="6">
        <v>120</v>
      </c>
      <c r="F11" s="18"/>
      <c r="G11" s="24" t="s">
        <v>594</v>
      </c>
      <c r="H11" s="24" t="s">
        <v>594</v>
      </c>
      <c r="I11" s="24" t="s">
        <v>594</v>
      </c>
      <c r="J11" s="24" t="s">
        <v>594</v>
      </c>
      <c r="K11" s="24" t="s">
        <v>594</v>
      </c>
      <c r="L11" s="24" t="s">
        <v>594</v>
      </c>
      <c r="M11" s="8"/>
      <c r="N11" s="272"/>
    </row>
    <row r="12" spans="1:14" s="3" customFormat="1" ht="12" customHeight="1" x14ac:dyDescent="0.15">
      <c r="A12" s="1" t="s">
        <v>398</v>
      </c>
      <c r="B12" s="2" t="s">
        <v>595</v>
      </c>
      <c r="C12" s="6">
        <v>4</v>
      </c>
      <c r="D12" s="2" t="s">
        <v>714</v>
      </c>
      <c r="E12" s="6">
        <v>130</v>
      </c>
      <c r="F12" s="18"/>
      <c r="G12" s="18"/>
      <c r="H12" s="18"/>
      <c r="I12" s="18"/>
      <c r="J12" s="67">
        <f>SUM(I441)</f>
        <v>30000</v>
      </c>
      <c r="K12" s="24" t="s">
        <v>594</v>
      </c>
      <c r="L12" s="24" t="s">
        <v>594</v>
      </c>
      <c r="M12" s="8"/>
      <c r="N12" s="272"/>
    </row>
    <row r="13" spans="1:14" s="3" customFormat="1" ht="12" customHeight="1" x14ac:dyDescent="0.15">
      <c r="A13" s="1" t="s">
        <v>314</v>
      </c>
      <c r="B13" s="2" t="s">
        <v>595</v>
      </c>
      <c r="C13" s="6">
        <v>5</v>
      </c>
      <c r="D13" s="2" t="s">
        <v>714</v>
      </c>
      <c r="E13" s="6">
        <v>140</v>
      </c>
      <c r="F13" s="18"/>
      <c r="G13" s="18"/>
      <c r="H13" s="18"/>
      <c r="I13" s="18"/>
      <c r="J13" s="67">
        <f>SUM(I442)</f>
        <v>311462.8</v>
      </c>
      <c r="K13" s="24" t="s">
        <v>594</v>
      </c>
      <c r="L13" s="24" t="s">
        <v>594</v>
      </c>
      <c r="M13" s="8"/>
      <c r="N13" s="272"/>
    </row>
    <row r="14" spans="1:14" s="3" customFormat="1" ht="12" customHeight="1" x14ac:dyDescent="0.15">
      <c r="A14" s="1" t="s">
        <v>399</v>
      </c>
      <c r="B14" s="2" t="s">
        <v>595</v>
      </c>
      <c r="C14" s="6">
        <v>6</v>
      </c>
      <c r="D14" s="2" t="s">
        <v>714</v>
      </c>
      <c r="E14" s="6">
        <v>150</v>
      </c>
      <c r="F14" s="18">
        <v>5055.49</v>
      </c>
      <c r="G14" s="18"/>
      <c r="H14" s="18"/>
      <c r="I14" s="18"/>
      <c r="J14" s="67">
        <f>SUM(I443)</f>
        <v>0</v>
      </c>
      <c r="K14" s="24" t="s">
        <v>594</v>
      </c>
      <c r="L14" s="24" t="s">
        <v>594</v>
      </c>
      <c r="M14" s="8"/>
      <c r="N14" s="272"/>
    </row>
    <row r="15" spans="1:14" s="3" customFormat="1" ht="12" customHeight="1" x14ac:dyDescent="0.15">
      <c r="A15" s="1" t="s">
        <v>293</v>
      </c>
      <c r="B15" s="2" t="s">
        <v>595</v>
      </c>
      <c r="C15" s="6">
        <v>7</v>
      </c>
      <c r="D15" s="2" t="s">
        <v>714</v>
      </c>
      <c r="E15" s="6">
        <v>160</v>
      </c>
      <c r="F15" s="24" t="s">
        <v>594</v>
      </c>
      <c r="G15" s="24" t="s">
        <v>594</v>
      </c>
      <c r="H15" s="24" t="s">
        <v>594</v>
      </c>
      <c r="I15" s="18"/>
      <c r="J15" s="24" t="s">
        <v>594</v>
      </c>
      <c r="K15" s="24" t="s">
        <v>594</v>
      </c>
      <c r="L15" s="24" t="s">
        <v>594</v>
      </c>
      <c r="M15" s="8"/>
      <c r="N15" s="272"/>
    </row>
    <row r="16" spans="1:14" s="3" customFormat="1" ht="12" customHeight="1" x14ac:dyDescent="0.15">
      <c r="A16" s="1" t="s">
        <v>400</v>
      </c>
      <c r="B16" s="2" t="s">
        <v>595</v>
      </c>
      <c r="C16" s="6">
        <v>8</v>
      </c>
      <c r="D16" s="2" t="s">
        <v>714</v>
      </c>
      <c r="E16" s="6">
        <v>170</v>
      </c>
      <c r="F16" s="18"/>
      <c r="G16" s="18"/>
      <c r="H16" s="18"/>
      <c r="I16" s="18"/>
      <c r="J16" s="24" t="s">
        <v>594</v>
      </c>
      <c r="K16" s="24" t="s">
        <v>594</v>
      </c>
      <c r="L16" s="24" t="s">
        <v>594</v>
      </c>
      <c r="M16" s="8"/>
      <c r="N16" s="272"/>
    </row>
    <row r="17" spans="1:14" s="3" customFormat="1" ht="12" customHeight="1" x14ac:dyDescent="0.15">
      <c r="A17" s="1" t="s">
        <v>401</v>
      </c>
      <c r="B17" s="2" t="s">
        <v>595</v>
      </c>
      <c r="C17" s="6">
        <v>9</v>
      </c>
      <c r="D17" s="2" t="s">
        <v>714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594</v>
      </c>
      <c r="L17" s="24" t="s">
        <v>594</v>
      </c>
      <c r="M17" s="8"/>
      <c r="N17" s="272"/>
    </row>
    <row r="18" spans="1:14" s="3" customFormat="1" ht="12" customHeight="1" thickBot="1" x14ac:dyDescent="0.2">
      <c r="A18" s="1" t="s">
        <v>402</v>
      </c>
      <c r="B18" s="2" t="s">
        <v>595</v>
      </c>
      <c r="C18" s="6">
        <v>10</v>
      </c>
      <c r="D18" s="2" t="s">
        <v>714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594</v>
      </c>
      <c r="L18" s="24" t="s">
        <v>594</v>
      </c>
      <c r="M18" s="8"/>
      <c r="N18" s="272"/>
    </row>
    <row r="19" spans="1:14" s="3" customFormat="1" ht="12" customHeight="1" thickTop="1" x14ac:dyDescent="0.15">
      <c r="A19" s="38" t="s">
        <v>372</v>
      </c>
      <c r="B19" s="39" t="s">
        <v>595</v>
      </c>
      <c r="C19" s="40">
        <v>11</v>
      </c>
      <c r="D19" s="39" t="s">
        <v>714</v>
      </c>
      <c r="E19" s="39"/>
      <c r="F19" s="41">
        <f>SUM(F9:F18)</f>
        <v>224501.03999999998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341462.8</v>
      </c>
      <c r="K19" s="45" t="s">
        <v>594</v>
      </c>
      <c r="L19" s="45" t="s">
        <v>594</v>
      </c>
      <c r="M19" s="8"/>
      <c r="N19" s="272"/>
    </row>
    <row r="20" spans="1:14" s="3" customFormat="1" ht="12" customHeight="1" x14ac:dyDescent="0.15">
      <c r="A20" s="1" t="s">
        <v>420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523</v>
      </c>
      <c r="B21" s="7"/>
      <c r="C21" s="2"/>
      <c r="D21" s="7"/>
      <c r="E21" s="7"/>
      <c r="F21" s="24" t="s">
        <v>594</v>
      </c>
      <c r="G21" s="24" t="s">
        <v>594</v>
      </c>
      <c r="H21" s="24" t="s">
        <v>594</v>
      </c>
      <c r="I21" s="24" t="s">
        <v>594</v>
      </c>
      <c r="J21" s="24" t="s">
        <v>594</v>
      </c>
      <c r="K21" s="24" t="s">
        <v>594</v>
      </c>
      <c r="L21" s="24" t="s">
        <v>594</v>
      </c>
      <c r="M21" s="8"/>
      <c r="N21" s="272"/>
    </row>
    <row r="22" spans="1:14" s="3" customFormat="1" ht="12" customHeight="1" x14ac:dyDescent="0.15">
      <c r="A22" s="1" t="s">
        <v>403</v>
      </c>
      <c r="B22" s="2" t="s">
        <v>595</v>
      </c>
      <c r="C22" s="6">
        <v>12</v>
      </c>
      <c r="D22" s="2" t="s">
        <v>715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594</v>
      </c>
      <c r="L22" s="24" t="s">
        <v>594</v>
      </c>
      <c r="M22" s="8"/>
      <c r="N22" s="272"/>
    </row>
    <row r="23" spans="1:14" s="3" customFormat="1" ht="12" customHeight="1" x14ac:dyDescent="0.15">
      <c r="A23" s="1" t="s">
        <v>317</v>
      </c>
      <c r="B23" s="2" t="s">
        <v>595</v>
      </c>
      <c r="C23" s="6">
        <v>13</v>
      </c>
      <c r="D23" s="2" t="s">
        <v>715</v>
      </c>
      <c r="E23" s="6">
        <v>410</v>
      </c>
      <c r="F23" s="18">
        <v>30000</v>
      </c>
      <c r="G23" s="18"/>
      <c r="H23" s="18"/>
      <c r="I23" s="18"/>
      <c r="J23" s="67">
        <f>SUM(I449)</f>
        <v>0</v>
      </c>
      <c r="K23" s="24" t="s">
        <v>594</v>
      </c>
      <c r="L23" s="24" t="s">
        <v>594</v>
      </c>
      <c r="M23" s="8"/>
      <c r="N23" s="272"/>
    </row>
    <row r="24" spans="1:14" s="3" customFormat="1" ht="12" customHeight="1" x14ac:dyDescent="0.15">
      <c r="A24" s="1" t="s">
        <v>404</v>
      </c>
      <c r="B24" s="2" t="s">
        <v>595</v>
      </c>
      <c r="C24" s="6">
        <v>14</v>
      </c>
      <c r="D24" s="2" t="s">
        <v>715</v>
      </c>
      <c r="E24" s="6">
        <v>420</v>
      </c>
      <c r="F24" s="18">
        <f>1000+14552.66+2502.63</f>
        <v>18055.29</v>
      </c>
      <c r="G24" s="18"/>
      <c r="H24" s="18"/>
      <c r="I24" s="18"/>
      <c r="J24" s="67">
        <f>SUM(I450)</f>
        <v>0</v>
      </c>
      <c r="K24" s="24" t="s">
        <v>594</v>
      </c>
      <c r="L24" s="24" t="s">
        <v>594</v>
      </c>
      <c r="M24" s="8"/>
      <c r="N24" s="272"/>
    </row>
    <row r="25" spans="1:14" s="3" customFormat="1" ht="12" customHeight="1" x14ac:dyDescent="0.15">
      <c r="A25" s="1" t="s">
        <v>408</v>
      </c>
      <c r="B25" s="2" t="s">
        <v>595</v>
      </c>
      <c r="C25" s="6">
        <v>15</v>
      </c>
      <c r="D25" s="2" t="s">
        <v>715</v>
      </c>
      <c r="E25" s="6">
        <v>430</v>
      </c>
      <c r="F25" s="18"/>
      <c r="G25" s="145"/>
      <c r="H25" s="18"/>
      <c r="I25" s="18"/>
      <c r="J25" s="24" t="s">
        <v>594</v>
      </c>
      <c r="K25" s="24" t="s">
        <v>594</v>
      </c>
      <c r="L25" s="24" t="s">
        <v>594</v>
      </c>
      <c r="M25" s="8"/>
      <c r="N25" s="272"/>
    </row>
    <row r="26" spans="1:14" s="3" customFormat="1" ht="12" customHeight="1" x14ac:dyDescent="0.15">
      <c r="A26" s="1" t="s">
        <v>405</v>
      </c>
      <c r="B26" s="2" t="s">
        <v>595</v>
      </c>
      <c r="C26" s="6">
        <v>16</v>
      </c>
      <c r="D26" s="2" t="s">
        <v>715</v>
      </c>
      <c r="E26" s="6">
        <v>440</v>
      </c>
      <c r="F26" s="18"/>
      <c r="G26" s="24" t="s">
        <v>594</v>
      </c>
      <c r="H26" s="24" t="s">
        <v>594</v>
      </c>
      <c r="I26" s="18"/>
      <c r="J26" s="24" t="s">
        <v>594</v>
      </c>
      <c r="K26" s="24" t="s">
        <v>594</v>
      </c>
      <c r="L26" s="24" t="s">
        <v>594</v>
      </c>
      <c r="M26" s="8"/>
      <c r="N26" s="272"/>
    </row>
    <row r="27" spans="1:14" s="3" customFormat="1" ht="12" customHeight="1" x14ac:dyDescent="0.15">
      <c r="A27" s="1" t="s">
        <v>406</v>
      </c>
      <c r="B27" s="2" t="s">
        <v>595</v>
      </c>
      <c r="C27" s="6">
        <v>17</v>
      </c>
      <c r="D27" s="2" t="s">
        <v>715</v>
      </c>
      <c r="E27" s="6">
        <v>450</v>
      </c>
      <c r="F27" s="18"/>
      <c r="G27" s="24" t="s">
        <v>594</v>
      </c>
      <c r="H27" s="24" t="s">
        <v>594</v>
      </c>
      <c r="I27" s="18"/>
      <c r="J27" s="24" t="s">
        <v>594</v>
      </c>
      <c r="K27" s="24" t="s">
        <v>594</v>
      </c>
      <c r="L27" s="24" t="s">
        <v>594</v>
      </c>
      <c r="M27" s="8"/>
      <c r="N27" s="272"/>
    </row>
    <row r="28" spans="1:14" s="3" customFormat="1" ht="12" customHeight="1" x14ac:dyDescent="0.15">
      <c r="A28" s="1" t="s">
        <v>407</v>
      </c>
      <c r="B28" s="2" t="s">
        <v>595</v>
      </c>
      <c r="C28" s="6">
        <v>18</v>
      </c>
      <c r="D28" s="2" t="s">
        <v>715</v>
      </c>
      <c r="E28" s="6">
        <v>460</v>
      </c>
      <c r="F28" s="18"/>
      <c r="G28" s="18"/>
      <c r="H28" s="18"/>
      <c r="I28" s="18"/>
      <c r="J28" s="24" t="s">
        <v>594</v>
      </c>
      <c r="K28" s="24" t="s">
        <v>594</v>
      </c>
      <c r="L28" s="24" t="s">
        <v>594</v>
      </c>
      <c r="M28" s="8"/>
      <c r="N28" s="272"/>
    </row>
    <row r="29" spans="1:14" s="3" customFormat="1" ht="12" customHeight="1" x14ac:dyDescent="0.15">
      <c r="A29" s="1" t="s">
        <v>409</v>
      </c>
      <c r="B29" s="2" t="s">
        <v>595</v>
      </c>
      <c r="C29" s="6">
        <v>19</v>
      </c>
      <c r="D29" s="2" t="s">
        <v>715</v>
      </c>
      <c r="E29" s="6">
        <v>470</v>
      </c>
      <c r="F29" s="18"/>
      <c r="G29" s="18"/>
      <c r="H29" s="18"/>
      <c r="I29" s="18"/>
      <c r="J29" s="24" t="s">
        <v>594</v>
      </c>
      <c r="K29" s="24" t="s">
        <v>594</v>
      </c>
      <c r="L29" s="24" t="s">
        <v>594</v>
      </c>
      <c r="M29" s="8"/>
      <c r="N29" s="272"/>
    </row>
    <row r="30" spans="1:14" s="3" customFormat="1" ht="12" customHeight="1" x14ac:dyDescent="0.15">
      <c r="A30" s="1" t="s">
        <v>410</v>
      </c>
      <c r="B30" s="2" t="s">
        <v>595</v>
      </c>
      <c r="C30" s="6">
        <v>20</v>
      </c>
      <c r="D30" s="2" t="s">
        <v>715</v>
      </c>
      <c r="E30" s="6">
        <v>480</v>
      </c>
      <c r="F30" s="18"/>
      <c r="G30" s="18"/>
      <c r="H30" s="18"/>
      <c r="I30" s="18"/>
      <c r="J30" s="24" t="s">
        <v>594</v>
      </c>
      <c r="K30" s="24" t="s">
        <v>594</v>
      </c>
      <c r="L30" s="24" t="s">
        <v>594</v>
      </c>
      <c r="M30" s="8"/>
      <c r="N30" s="272"/>
    </row>
    <row r="31" spans="1:14" s="3" customFormat="1" ht="12" customHeight="1" thickBot="1" x14ac:dyDescent="0.2">
      <c r="A31" s="1" t="s">
        <v>292</v>
      </c>
      <c r="B31" s="2" t="s">
        <v>595</v>
      </c>
      <c r="C31" s="6">
        <v>21</v>
      </c>
      <c r="D31" s="2" t="s">
        <v>715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594</v>
      </c>
      <c r="L31" s="24" t="s">
        <v>594</v>
      </c>
      <c r="M31" s="8"/>
      <c r="N31" s="272"/>
    </row>
    <row r="32" spans="1:14" s="3" customFormat="1" ht="12" customHeight="1" thickTop="1" x14ac:dyDescent="0.15">
      <c r="A32" s="38" t="s">
        <v>524</v>
      </c>
      <c r="B32" s="39" t="s">
        <v>595</v>
      </c>
      <c r="C32" s="40">
        <v>22</v>
      </c>
      <c r="D32" s="39" t="s">
        <v>715</v>
      </c>
      <c r="E32" s="39"/>
      <c r="F32" s="41">
        <f>SUM(F22:F31)</f>
        <v>48055.29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594</v>
      </c>
      <c r="L32" s="45" t="s">
        <v>594</v>
      </c>
      <c r="M32" s="8"/>
      <c r="N32" s="272"/>
    </row>
    <row r="33" spans="1:14" s="3" customFormat="1" ht="12" customHeight="1" x14ac:dyDescent="0.15">
      <c r="A33" s="29" t="s">
        <v>447</v>
      </c>
      <c r="B33" s="1" t="s">
        <v>444</v>
      </c>
      <c r="C33" s="2" t="s">
        <v>433</v>
      </c>
      <c r="D33" s="2"/>
      <c r="E33" s="2"/>
      <c r="F33" s="24" t="s">
        <v>594</v>
      </c>
      <c r="G33" s="24" t="s">
        <v>594</v>
      </c>
      <c r="H33" s="24" t="s">
        <v>594</v>
      </c>
      <c r="I33" s="24" t="s">
        <v>594</v>
      </c>
      <c r="J33" s="24" t="s">
        <v>594</v>
      </c>
      <c r="K33" s="24" t="s">
        <v>594</v>
      </c>
      <c r="L33" s="24" t="s">
        <v>594</v>
      </c>
      <c r="M33" s="8"/>
      <c r="N33" s="272"/>
    </row>
    <row r="34" spans="1:14" s="3" customFormat="1" ht="12" customHeight="1" x14ac:dyDescent="0.15">
      <c r="A34" s="29" t="s">
        <v>13</v>
      </c>
      <c r="B34" s="1"/>
      <c r="C34" s="2"/>
      <c r="D34" s="2"/>
      <c r="E34" s="2"/>
      <c r="F34" s="24" t="s">
        <v>594</v>
      </c>
      <c r="G34" s="24" t="s">
        <v>594</v>
      </c>
      <c r="H34" s="24" t="s">
        <v>594</v>
      </c>
      <c r="I34" s="24" t="s">
        <v>594</v>
      </c>
      <c r="J34" s="24" t="s">
        <v>594</v>
      </c>
      <c r="K34" s="24" t="s">
        <v>594</v>
      </c>
      <c r="L34" s="24" t="s">
        <v>594</v>
      </c>
      <c r="M34" s="8"/>
      <c r="N34" s="272"/>
    </row>
    <row r="35" spans="1:14" s="3" customFormat="1" ht="12" customHeight="1" x14ac:dyDescent="0.15">
      <c r="A35" s="1" t="s">
        <v>285</v>
      </c>
      <c r="B35" s="6">
        <v>1</v>
      </c>
      <c r="C35" s="6">
        <v>23</v>
      </c>
      <c r="D35" s="2" t="s">
        <v>236</v>
      </c>
      <c r="E35" s="6">
        <v>751</v>
      </c>
      <c r="F35" s="18"/>
      <c r="G35" s="18"/>
      <c r="H35" s="18"/>
      <c r="I35" s="18"/>
      <c r="J35" s="24" t="s">
        <v>594</v>
      </c>
      <c r="K35" s="24" t="s">
        <v>594</v>
      </c>
      <c r="L35" s="24" t="s">
        <v>594</v>
      </c>
      <c r="M35" s="8"/>
      <c r="N35" s="272"/>
    </row>
    <row r="36" spans="1:14" s="3" customFormat="1" ht="12" customHeight="1" x14ac:dyDescent="0.15">
      <c r="A36" s="1" t="s">
        <v>286</v>
      </c>
      <c r="B36" s="6">
        <v>1</v>
      </c>
      <c r="C36" s="6">
        <v>24</v>
      </c>
      <c r="D36" s="2" t="s">
        <v>236</v>
      </c>
      <c r="E36" s="6">
        <v>752</v>
      </c>
      <c r="F36" s="18"/>
      <c r="G36" s="18"/>
      <c r="H36" s="18"/>
      <c r="I36" s="18"/>
      <c r="J36" s="24" t="s">
        <v>594</v>
      </c>
      <c r="K36" s="24" t="s">
        <v>594</v>
      </c>
      <c r="L36" s="24" t="s">
        <v>594</v>
      </c>
      <c r="M36" s="8"/>
      <c r="N36" s="272"/>
    </row>
    <row r="37" spans="1:14" s="3" customFormat="1" ht="12" customHeight="1" x14ac:dyDescent="0.15">
      <c r="A37" s="1" t="s">
        <v>19</v>
      </c>
      <c r="B37" s="6">
        <v>1</v>
      </c>
      <c r="C37" s="6">
        <v>25</v>
      </c>
      <c r="D37" s="2" t="s">
        <v>236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594</v>
      </c>
      <c r="L37" s="24" t="s">
        <v>594</v>
      </c>
      <c r="M37" s="8"/>
      <c r="N37" s="272"/>
    </row>
    <row r="38" spans="1:14" s="3" customFormat="1" ht="12" customHeight="1" x14ac:dyDescent="0.15">
      <c r="A38" s="29" t="s">
        <v>12</v>
      </c>
      <c r="B38" s="6"/>
      <c r="C38" s="6"/>
      <c r="D38" s="2"/>
      <c r="E38" s="6"/>
      <c r="F38" s="24" t="s">
        <v>594</v>
      </c>
      <c r="G38" s="24" t="s">
        <v>594</v>
      </c>
      <c r="H38" s="24" t="s">
        <v>594</v>
      </c>
      <c r="I38" s="24" t="s">
        <v>594</v>
      </c>
      <c r="J38" s="24" t="s">
        <v>594</v>
      </c>
      <c r="K38" s="24" t="s">
        <v>594</v>
      </c>
      <c r="L38" s="24" t="s">
        <v>594</v>
      </c>
      <c r="M38" s="8"/>
      <c r="N38" s="272"/>
    </row>
    <row r="39" spans="1:14" s="3" customFormat="1" ht="12" customHeight="1" x14ac:dyDescent="0.15">
      <c r="A39" s="1" t="s">
        <v>20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594</v>
      </c>
      <c r="L39" s="24" t="s">
        <v>594</v>
      </c>
      <c r="M39" s="8"/>
      <c r="N39" s="272"/>
    </row>
    <row r="40" spans="1:14" s="3" customFormat="1" ht="12" customHeight="1" x14ac:dyDescent="0.15">
      <c r="A40" s="1" t="s">
        <v>33</v>
      </c>
      <c r="B40" s="6">
        <v>1</v>
      </c>
      <c r="C40" s="6">
        <v>27</v>
      </c>
      <c r="D40" s="2"/>
      <c r="E40" s="6"/>
      <c r="F40" s="24" t="s">
        <v>594</v>
      </c>
      <c r="G40" s="18"/>
      <c r="H40" s="24" t="s">
        <v>594</v>
      </c>
      <c r="I40" s="24" t="s">
        <v>594</v>
      </c>
      <c r="J40" s="24" t="s">
        <v>594</v>
      </c>
      <c r="K40" s="24" t="s">
        <v>594</v>
      </c>
      <c r="L40" s="24" t="s">
        <v>594</v>
      </c>
      <c r="M40" s="8"/>
      <c r="N40" s="272"/>
    </row>
    <row r="41" spans="1:14" s="3" customFormat="1" ht="12" customHeight="1" x14ac:dyDescent="0.15">
      <c r="A41" s="1" t="s">
        <v>43</v>
      </c>
      <c r="B41" s="6">
        <v>1</v>
      </c>
      <c r="C41" s="6">
        <v>28</v>
      </c>
      <c r="D41" s="2"/>
      <c r="E41" s="6"/>
      <c r="F41" s="24" t="s">
        <v>594</v>
      </c>
      <c r="G41" s="24" t="s">
        <v>594</v>
      </c>
      <c r="H41" s="24" t="s">
        <v>594</v>
      </c>
      <c r="I41" s="18"/>
      <c r="J41" s="24" t="s">
        <v>594</v>
      </c>
      <c r="K41" s="24" t="s">
        <v>594</v>
      </c>
      <c r="L41" s="24" t="s">
        <v>594</v>
      </c>
      <c r="M41" s="8"/>
      <c r="N41" s="272"/>
    </row>
    <row r="42" spans="1:14" s="3" customFormat="1" ht="12" customHeight="1" x14ac:dyDescent="0.15">
      <c r="A42" s="29" t="s">
        <v>14</v>
      </c>
      <c r="B42" s="6"/>
      <c r="C42" s="6"/>
      <c r="D42" s="2"/>
      <c r="E42" s="6"/>
      <c r="F42" s="24" t="s">
        <v>594</v>
      </c>
      <c r="G42" s="24" t="s">
        <v>594</v>
      </c>
      <c r="H42" s="24" t="s">
        <v>594</v>
      </c>
      <c r="I42" s="24" t="s">
        <v>594</v>
      </c>
      <c r="J42" s="24" t="s">
        <v>594</v>
      </c>
      <c r="K42" s="24" t="s">
        <v>594</v>
      </c>
      <c r="L42" s="24" t="s">
        <v>594</v>
      </c>
      <c r="M42" s="8"/>
      <c r="N42" s="272"/>
    </row>
    <row r="43" spans="1:14" s="3" customFormat="1" ht="12" customHeight="1" x14ac:dyDescent="0.15">
      <c r="A43" s="1" t="s">
        <v>3</v>
      </c>
      <c r="B43" s="6">
        <v>1</v>
      </c>
      <c r="C43" s="6">
        <v>29</v>
      </c>
      <c r="D43" s="2" t="s">
        <v>236</v>
      </c>
      <c r="E43" s="6">
        <v>754</v>
      </c>
      <c r="F43" s="18"/>
      <c r="G43" s="18"/>
      <c r="H43" s="18"/>
      <c r="I43" s="18"/>
      <c r="J43" s="13">
        <f>SUM(I456)</f>
        <v>341462.8</v>
      </c>
      <c r="K43" s="24" t="s">
        <v>594</v>
      </c>
      <c r="L43" s="24" t="s">
        <v>594</v>
      </c>
      <c r="M43" s="8"/>
      <c r="N43" s="272"/>
    </row>
    <row r="44" spans="1:14" s="3" customFormat="1" ht="12" customHeight="1" x14ac:dyDescent="0.15">
      <c r="A44" s="1" t="s">
        <v>4</v>
      </c>
      <c r="B44" s="6">
        <v>1</v>
      </c>
      <c r="C44" s="6">
        <v>30</v>
      </c>
      <c r="D44" s="2" t="s">
        <v>236</v>
      </c>
      <c r="E44" s="6">
        <v>755</v>
      </c>
      <c r="F44" s="18"/>
      <c r="G44" s="18"/>
      <c r="H44" s="18"/>
      <c r="I44" s="18"/>
      <c r="J44" s="24" t="s">
        <v>594</v>
      </c>
      <c r="K44" s="24" t="s">
        <v>594</v>
      </c>
      <c r="L44" s="24" t="s">
        <v>594</v>
      </c>
      <c r="M44" s="8"/>
      <c r="N44" s="272"/>
    </row>
    <row r="45" spans="1:14" s="3" customFormat="1" ht="12" customHeight="1" x14ac:dyDescent="0.15">
      <c r="A45" s="1" t="s">
        <v>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594</v>
      </c>
      <c r="L45" s="24" t="s">
        <v>594</v>
      </c>
      <c r="M45" s="8"/>
      <c r="N45" s="272"/>
    </row>
    <row r="46" spans="1:14" s="3" customFormat="1" ht="12" customHeight="1" x14ac:dyDescent="0.15">
      <c r="A46" s="1" t="s">
        <v>57</v>
      </c>
      <c r="B46" s="6">
        <v>1</v>
      </c>
      <c r="C46" s="6">
        <v>32</v>
      </c>
      <c r="D46" s="2"/>
      <c r="E46" s="6"/>
      <c r="F46" s="18"/>
      <c r="G46" s="24" t="s">
        <v>594</v>
      </c>
      <c r="H46" s="24" t="s">
        <v>594</v>
      </c>
      <c r="I46" s="24" t="s">
        <v>594</v>
      </c>
      <c r="J46" s="24" t="s">
        <v>594</v>
      </c>
      <c r="K46" s="24"/>
      <c r="L46" s="24"/>
      <c r="M46" s="8"/>
      <c r="N46" s="272"/>
    </row>
    <row r="47" spans="1:14" s="3" customFormat="1" ht="12" customHeight="1" x14ac:dyDescent="0.15">
      <c r="A47" s="29" t="s">
        <v>15</v>
      </c>
      <c r="B47" s="6"/>
      <c r="C47" s="6"/>
      <c r="D47" s="2"/>
      <c r="E47" s="6"/>
      <c r="F47" s="24" t="s">
        <v>594</v>
      </c>
      <c r="G47" s="24" t="s">
        <v>594</v>
      </c>
      <c r="H47" s="24" t="s">
        <v>594</v>
      </c>
      <c r="I47" s="24" t="s">
        <v>594</v>
      </c>
      <c r="J47" s="24" t="s">
        <v>594</v>
      </c>
      <c r="K47" s="24" t="s">
        <v>594</v>
      </c>
      <c r="L47" s="24" t="s">
        <v>594</v>
      </c>
      <c r="M47" s="8"/>
      <c r="N47" s="272"/>
    </row>
    <row r="48" spans="1:14" s="3" customFormat="1" ht="12" customHeight="1" x14ac:dyDescent="0.15">
      <c r="A48" s="1" t="s">
        <v>6</v>
      </c>
      <c r="B48" s="2" t="s">
        <v>595</v>
      </c>
      <c r="C48" s="6">
        <v>33</v>
      </c>
      <c r="D48" s="2" t="s">
        <v>236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594</v>
      </c>
      <c r="L48" s="24" t="s">
        <v>594</v>
      </c>
      <c r="M48" s="8"/>
      <c r="N48" s="272"/>
    </row>
    <row r="49" spans="1:14" s="3" customFormat="1" ht="12" customHeight="1" x14ac:dyDescent="0.15">
      <c r="A49" s="1" t="s">
        <v>32</v>
      </c>
      <c r="B49" s="2" t="s">
        <v>595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7</v>
      </c>
      <c r="B50" s="2" t="s">
        <v>595</v>
      </c>
      <c r="C50" s="71">
        <v>35</v>
      </c>
      <c r="D50" s="2" t="s">
        <v>236</v>
      </c>
      <c r="E50" s="6">
        <v>770</v>
      </c>
      <c r="F50" s="18">
        <f>F19-F32</f>
        <v>176445.74999999997</v>
      </c>
      <c r="G50" s="24" t="s">
        <v>594</v>
      </c>
      <c r="H50" s="24" t="s">
        <v>594</v>
      </c>
      <c r="I50" s="24" t="s">
        <v>594</v>
      </c>
      <c r="J50" s="24" t="s">
        <v>594</v>
      </c>
      <c r="K50" s="24" t="s">
        <v>594</v>
      </c>
      <c r="L50" s="24" t="s">
        <v>594</v>
      </c>
      <c r="M50" s="8"/>
      <c r="N50" s="272"/>
    </row>
    <row r="51" spans="1:14" ht="12" customHeight="1" thickTop="1" thickBot="1" x14ac:dyDescent="0.25">
      <c r="A51" s="38" t="s">
        <v>525</v>
      </c>
      <c r="B51" s="39" t="s">
        <v>595</v>
      </c>
      <c r="C51" s="51">
        <v>36</v>
      </c>
      <c r="D51" s="39" t="s">
        <v>236</v>
      </c>
      <c r="E51" s="39"/>
      <c r="F51" s="41">
        <f>SUM(F35:F50)</f>
        <v>176445.74999999997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341462.8</v>
      </c>
      <c r="K51" s="45" t="s">
        <v>594</v>
      </c>
      <c r="L51" s="45" t="s">
        <v>594</v>
      </c>
      <c r="N51" s="270"/>
    </row>
    <row r="52" spans="1:14" s="3" customFormat="1" ht="12" customHeight="1" thickTop="1" x14ac:dyDescent="0.15">
      <c r="A52" s="38" t="s">
        <v>421</v>
      </c>
      <c r="B52" s="39" t="s">
        <v>595</v>
      </c>
      <c r="C52" s="6">
        <v>37</v>
      </c>
      <c r="D52" s="39" t="s">
        <v>236</v>
      </c>
      <c r="E52" s="39"/>
      <c r="F52" s="41">
        <f>F51+F32</f>
        <v>224501.03999999998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341462.8</v>
      </c>
      <c r="K52" s="45" t="s">
        <v>594</v>
      </c>
      <c r="L52" s="45" t="s">
        <v>594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577</v>
      </c>
      <c r="G53" s="23" t="s">
        <v>578</v>
      </c>
      <c r="H53" s="23" t="s">
        <v>579</v>
      </c>
      <c r="I53" s="23" t="s">
        <v>580</v>
      </c>
      <c r="J53" s="23" t="s">
        <v>581</v>
      </c>
      <c r="K53" s="20"/>
      <c r="L53" s="20"/>
      <c r="M53" s="8"/>
      <c r="N53" s="272"/>
    </row>
    <row r="54" spans="1:14" s="3" customFormat="1" ht="12" customHeight="1" x14ac:dyDescent="0.2">
      <c r="A54" s="1" t="s">
        <v>605</v>
      </c>
      <c r="F54" s="23"/>
      <c r="G54" s="23"/>
      <c r="H54" s="23" t="s">
        <v>429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607</v>
      </c>
      <c r="E55" s="6"/>
      <c r="F55" s="16" t="s">
        <v>427</v>
      </c>
      <c r="G55" s="16" t="s">
        <v>428</v>
      </c>
      <c r="H55" s="16" t="s">
        <v>99</v>
      </c>
      <c r="I55" s="16" t="s">
        <v>430</v>
      </c>
      <c r="J55" s="16" t="s">
        <v>431</v>
      </c>
      <c r="K55" s="20"/>
      <c r="L55" s="20"/>
      <c r="M55" s="8"/>
      <c r="N55" s="272"/>
    </row>
    <row r="56" spans="1:14" s="3" customFormat="1" ht="12" customHeight="1" x14ac:dyDescent="0.15">
      <c r="A56" s="27" t="s">
        <v>608</v>
      </c>
      <c r="E56" s="6"/>
      <c r="F56" s="24" t="s">
        <v>594</v>
      </c>
      <c r="G56" s="24" t="s">
        <v>594</v>
      </c>
      <c r="H56" s="24" t="s">
        <v>594</v>
      </c>
      <c r="I56" s="24" t="s">
        <v>594</v>
      </c>
      <c r="J56" s="24" t="s">
        <v>594</v>
      </c>
      <c r="K56" s="24" t="s">
        <v>594</v>
      </c>
      <c r="L56" s="24" t="s">
        <v>594</v>
      </c>
      <c r="M56" s="8"/>
      <c r="N56" s="272"/>
    </row>
    <row r="57" spans="1:14" s="3" customFormat="1" ht="12" customHeight="1" x14ac:dyDescent="0.15">
      <c r="A57" s="1" t="s">
        <v>344</v>
      </c>
      <c r="B57" s="2" t="s">
        <v>609</v>
      </c>
      <c r="C57" s="6">
        <v>1</v>
      </c>
      <c r="D57" s="2" t="s">
        <v>716</v>
      </c>
      <c r="E57" s="6">
        <v>1111</v>
      </c>
      <c r="F57" s="18">
        <f>1194700-201119</f>
        <v>993581</v>
      </c>
      <c r="G57" s="18"/>
      <c r="H57" s="18"/>
      <c r="I57" s="18"/>
      <c r="J57" s="18"/>
      <c r="K57" s="24" t="s">
        <v>594</v>
      </c>
      <c r="L57" s="24" t="s">
        <v>594</v>
      </c>
      <c r="M57" s="8"/>
      <c r="N57" s="272"/>
    </row>
    <row r="58" spans="1:14" s="3" customFormat="1" ht="12" customHeight="1" x14ac:dyDescent="0.15">
      <c r="A58" s="1" t="s">
        <v>345</v>
      </c>
      <c r="B58" s="2" t="s">
        <v>609</v>
      </c>
      <c r="C58" s="6">
        <v>2</v>
      </c>
      <c r="D58" s="2" t="s">
        <v>716</v>
      </c>
      <c r="E58" s="6">
        <v>1112</v>
      </c>
      <c r="F58" s="18"/>
      <c r="G58" s="18"/>
      <c r="H58" s="24" t="s">
        <v>594</v>
      </c>
      <c r="I58" s="18"/>
      <c r="J58" s="24" t="s">
        <v>594</v>
      </c>
      <c r="K58" s="24" t="s">
        <v>594</v>
      </c>
      <c r="L58" s="24" t="s">
        <v>594</v>
      </c>
      <c r="M58" s="8"/>
      <c r="N58" s="272"/>
    </row>
    <row r="59" spans="1:14" s="27" customFormat="1" ht="12" customHeight="1" thickBot="1" x14ac:dyDescent="0.2">
      <c r="A59" s="1" t="s">
        <v>343</v>
      </c>
      <c r="B59" s="2" t="s">
        <v>609</v>
      </c>
      <c r="C59" s="6">
        <v>3</v>
      </c>
      <c r="D59" s="2" t="s">
        <v>716</v>
      </c>
      <c r="E59" s="6">
        <v>1119</v>
      </c>
      <c r="F59" s="18"/>
      <c r="G59" s="18"/>
      <c r="H59" s="18"/>
      <c r="I59" s="18"/>
      <c r="J59" s="18"/>
      <c r="K59" s="24" t="s">
        <v>594</v>
      </c>
      <c r="L59" s="24" t="s">
        <v>594</v>
      </c>
      <c r="M59" s="31"/>
      <c r="N59" s="273"/>
    </row>
    <row r="60" spans="1:14" s="27" customFormat="1" ht="12" customHeight="1" thickTop="1" x14ac:dyDescent="0.15">
      <c r="A60" s="38" t="s">
        <v>526</v>
      </c>
      <c r="B60" s="39" t="s">
        <v>609</v>
      </c>
      <c r="C60" s="40">
        <v>4</v>
      </c>
      <c r="D60" s="39" t="s">
        <v>716</v>
      </c>
      <c r="E60" s="40">
        <v>1100</v>
      </c>
      <c r="F60" s="41">
        <f>SUM(F57:F59)</f>
        <v>993581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594</v>
      </c>
      <c r="L60" s="45" t="s">
        <v>594</v>
      </c>
      <c r="M60" s="31"/>
      <c r="N60" s="273"/>
    </row>
    <row r="61" spans="1:14" s="3" customFormat="1" ht="12" customHeight="1" x14ac:dyDescent="0.15">
      <c r="A61" s="30" t="s">
        <v>350</v>
      </c>
      <c r="B61" s="27"/>
      <c r="C61" s="30" t="s">
        <v>444</v>
      </c>
      <c r="D61" s="30"/>
      <c r="E61" s="6"/>
      <c r="F61" s="24" t="s">
        <v>594</v>
      </c>
      <c r="G61" s="24" t="s">
        <v>594</v>
      </c>
      <c r="H61" s="24" t="s">
        <v>594</v>
      </c>
      <c r="I61" s="24" t="s">
        <v>594</v>
      </c>
      <c r="J61" s="24" t="s">
        <v>594</v>
      </c>
      <c r="K61" s="24" t="s">
        <v>594</v>
      </c>
      <c r="L61" s="24" t="s">
        <v>594</v>
      </c>
      <c r="M61" s="8"/>
      <c r="N61" s="272"/>
    </row>
    <row r="62" spans="1:14" s="3" customFormat="1" ht="12" customHeight="1" x14ac:dyDescent="0.15">
      <c r="A62" s="30" t="s">
        <v>611</v>
      </c>
      <c r="B62" s="27"/>
      <c r="C62" s="30"/>
      <c r="D62" s="30"/>
      <c r="E62" s="6">
        <v>1310</v>
      </c>
      <c r="F62" s="24" t="s">
        <v>594</v>
      </c>
      <c r="G62" s="24" t="s">
        <v>594</v>
      </c>
      <c r="H62" s="24" t="s">
        <v>594</v>
      </c>
      <c r="I62" s="24" t="s">
        <v>594</v>
      </c>
      <c r="J62" s="24" t="s">
        <v>594</v>
      </c>
      <c r="K62" s="24" t="s">
        <v>594</v>
      </c>
      <c r="L62" s="24" t="s">
        <v>594</v>
      </c>
      <c r="M62" s="8"/>
      <c r="N62" s="272"/>
    </row>
    <row r="63" spans="1:14" s="3" customFormat="1" ht="12" customHeight="1" x14ac:dyDescent="0.15">
      <c r="A63" s="1" t="s">
        <v>346</v>
      </c>
      <c r="B63" s="2" t="s">
        <v>609</v>
      </c>
      <c r="C63" s="6">
        <v>5</v>
      </c>
      <c r="D63" s="2" t="s">
        <v>716</v>
      </c>
      <c r="E63" s="6">
        <v>1311</v>
      </c>
      <c r="F63" s="18"/>
      <c r="G63" s="24" t="s">
        <v>594</v>
      </c>
      <c r="H63" s="18"/>
      <c r="I63" s="24" t="s">
        <v>594</v>
      </c>
      <c r="J63" s="24" t="s">
        <v>594</v>
      </c>
      <c r="K63" s="24" t="s">
        <v>594</v>
      </c>
      <c r="L63" s="24" t="s">
        <v>594</v>
      </c>
      <c r="M63" s="8"/>
      <c r="N63" s="272"/>
    </row>
    <row r="64" spans="1:14" s="3" customFormat="1" ht="12" customHeight="1" x14ac:dyDescent="0.15">
      <c r="A64" s="1" t="s">
        <v>347</v>
      </c>
      <c r="B64" s="2" t="s">
        <v>609</v>
      </c>
      <c r="C64" s="6">
        <v>6</v>
      </c>
      <c r="D64" s="2" t="s">
        <v>716</v>
      </c>
      <c r="E64" s="6">
        <v>1314</v>
      </c>
      <c r="F64" s="18"/>
      <c r="G64" s="24" t="s">
        <v>594</v>
      </c>
      <c r="H64" s="18"/>
      <c r="I64" s="24" t="s">
        <v>594</v>
      </c>
      <c r="J64" s="24" t="s">
        <v>594</v>
      </c>
      <c r="K64" s="24" t="s">
        <v>594</v>
      </c>
      <c r="L64" s="24" t="s">
        <v>594</v>
      </c>
      <c r="M64" s="8"/>
      <c r="N64" s="272"/>
    </row>
    <row r="65" spans="1:14" s="27" customFormat="1" ht="12" customHeight="1" x14ac:dyDescent="0.15">
      <c r="A65" s="1" t="s">
        <v>479</v>
      </c>
      <c r="B65" s="2" t="s">
        <v>609</v>
      </c>
      <c r="C65" s="6">
        <v>7</v>
      </c>
      <c r="D65" s="2" t="s">
        <v>716</v>
      </c>
      <c r="E65" s="6">
        <v>1315</v>
      </c>
      <c r="F65" s="18"/>
      <c r="G65" s="24" t="s">
        <v>594</v>
      </c>
      <c r="H65" s="18"/>
      <c r="I65" s="24" t="s">
        <v>594</v>
      </c>
      <c r="J65" s="24" t="s">
        <v>594</v>
      </c>
      <c r="K65" s="24" t="s">
        <v>594</v>
      </c>
      <c r="L65" s="24" t="s">
        <v>594</v>
      </c>
      <c r="M65" s="31"/>
      <c r="N65" s="273"/>
    </row>
    <row r="66" spans="1:14" s="3" customFormat="1" ht="12" customHeight="1" x14ac:dyDescent="0.15">
      <c r="A66" s="1" t="s">
        <v>625</v>
      </c>
      <c r="B66" s="2" t="s">
        <v>609</v>
      </c>
      <c r="C66" s="6">
        <v>8</v>
      </c>
      <c r="D66" s="2" t="s">
        <v>716</v>
      </c>
      <c r="E66" s="6">
        <v>1316</v>
      </c>
      <c r="F66" s="18"/>
      <c r="G66" s="24" t="s">
        <v>594</v>
      </c>
      <c r="H66" s="18"/>
      <c r="I66" s="24" t="s">
        <v>594</v>
      </c>
      <c r="J66" s="24" t="s">
        <v>594</v>
      </c>
      <c r="K66" s="24" t="s">
        <v>594</v>
      </c>
      <c r="L66" s="24" t="s">
        <v>594</v>
      </c>
      <c r="M66" s="8"/>
      <c r="N66" s="272"/>
    </row>
    <row r="67" spans="1:14" s="3" customFormat="1" ht="12" customHeight="1" x14ac:dyDescent="0.15">
      <c r="A67" s="30" t="s">
        <v>528</v>
      </c>
      <c r="B67" s="2"/>
      <c r="C67" s="6"/>
      <c r="D67" s="6"/>
      <c r="E67" s="6">
        <v>1320</v>
      </c>
      <c r="F67" s="24" t="s">
        <v>594</v>
      </c>
      <c r="G67" s="24" t="s">
        <v>594</v>
      </c>
      <c r="H67" s="24" t="s">
        <v>594</v>
      </c>
      <c r="I67" s="24" t="s">
        <v>594</v>
      </c>
      <c r="J67" s="24" t="s">
        <v>594</v>
      </c>
      <c r="K67" s="24" t="s">
        <v>594</v>
      </c>
      <c r="L67" s="24" t="s">
        <v>594</v>
      </c>
      <c r="M67" s="8"/>
      <c r="N67" s="272"/>
    </row>
    <row r="68" spans="1:14" s="3" customFormat="1" ht="12" customHeight="1" x14ac:dyDescent="0.15">
      <c r="A68" s="1" t="s">
        <v>346</v>
      </c>
      <c r="B68" s="2" t="s">
        <v>609</v>
      </c>
      <c r="C68" s="6">
        <v>9</v>
      </c>
      <c r="D68" s="2" t="s">
        <v>716</v>
      </c>
      <c r="E68" s="6">
        <v>1321</v>
      </c>
      <c r="F68" s="18"/>
      <c r="G68" s="24" t="s">
        <v>594</v>
      </c>
      <c r="H68" s="18"/>
      <c r="I68" s="24" t="s">
        <v>594</v>
      </c>
      <c r="J68" s="24" t="s">
        <v>594</v>
      </c>
      <c r="K68" s="24" t="s">
        <v>594</v>
      </c>
      <c r="L68" s="24" t="s">
        <v>594</v>
      </c>
      <c r="M68" s="8"/>
      <c r="N68" s="272"/>
    </row>
    <row r="69" spans="1:14" s="3" customFormat="1" ht="12" customHeight="1" x14ac:dyDescent="0.15">
      <c r="A69" s="1" t="s">
        <v>348</v>
      </c>
      <c r="B69" s="2" t="s">
        <v>609</v>
      </c>
      <c r="C69" s="6">
        <v>10</v>
      </c>
      <c r="D69" s="2" t="s">
        <v>716</v>
      </c>
      <c r="E69" s="6">
        <v>1322</v>
      </c>
      <c r="F69" s="18"/>
      <c r="G69" s="24" t="s">
        <v>594</v>
      </c>
      <c r="H69" s="18"/>
      <c r="I69" s="24" t="s">
        <v>594</v>
      </c>
      <c r="J69" s="24" t="s">
        <v>594</v>
      </c>
      <c r="K69" s="24" t="s">
        <v>594</v>
      </c>
      <c r="L69" s="24" t="s">
        <v>594</v>
      </c>
      <c r="M69" s="8"/>
      <c r="N69" s="272"/>
    </row>
    <row r="70" spans="1:14" s="3" customFormat="1" ht="12" customHeight="1" x14ac:dyDescent="0.15">
      <c r="A70" s="1" t="s">
        <v>349</v>
      </c>
      <c r="B70" s="2" t="s">
        <v>609</v>
      </c>
      <c r="C70" s="6">
        <v>11</v>
      </c>
      <c r="D70" s="2" t="s">
        <v>716</v>
      </c>
      <c r="E70" s="6">
        <v>1323</v>
      </c>
      <c r="F70" s="18"/>
      <c r="G70" s="24" t="s">
        <v>594</v>
      </c>
      <c r="H70" s="18"/>
      <c r="I70" s="24" t="s">
        <v>594</v>
      </c>
      <c r="J70" s="24" t="s">
        <v>594</v>
      </c>
      <c r="K70" s="24" t="s">
        <v>594</v>
      </c>
      <c r="L70" s="24" t="s">
        <v>594</v>
      </c>
      <c r="M70" s="8"/>
      <c r="N70" s="272"/>
    </row>
    <row r="71" spans="1:14" s="3" customFormat="1" ht="12" customHeight="1" x14ac:dyDescent="0.15">
      <c r="A71" s="30" t="s">
        <v>529</v>
      </c>
      <c r="B71" s="1" t="s">
        <v>444</v>
      </c>
      <c r="E71" s="6">
        <v>1330</v>
      </c>
      <c r="F71" s="24" t="s">
        <v>594</v>
      </c>
      <c r="G71" s="24" t="s">
        <v>594</v>
      </c>
      <c r="H71" s="24" t="s">
        <v>594</v>
      </c>
      <c r="I71" s="24" t="s">
        <v>594</v>
      </c>
      <c r="J71" s="24" t="s">
        <v>594</v>
      </c>
      <c r="K71" s="24" t="s">
        <v>594</v>
      </c>
      <c r="L71" s="24" t="s">
        <v>594</v>
      </c>
      <c r="M71" s="8"/>
      <c r="N71" s="272"/>
    </row>
    <row r="72" spans="1:14" s="3" customFormat="1" ht="12" customHeight="1" x14ac:dyDescent="0.15">
      <c r="A72" s="1" t="s">
        <v>346</v>
      </c>
      <c r="B72" s="2" t="s">
        <v>609</v>
      </c>
      <c r="C72" s="6">
        <v>12</v>
      </c>
      <c r="D72" s="2" t="s">
        <v>716</v>
      </c>
      <c r="E72" s="6">
        <v>1331</v>
      </c>
      <c r="F72" s="18"/>
      <c r="G72" s="24" t="s">
        <v>594</v>
      </c>
      <c r="H72" s="18"/>
      <c r="I72" s="24" t="s">
        <v>594</v>
      </c>
      <c r="J72" s="24" t="s">
        <v>594</v>
      </c>
      <c r="K72" s="24" t="s">
        <v>594</v>
      </c>
      <c r="L72" s="24" t="s">
        <v>594</v>
      </c>
      <c r="M72" s="8"/>
      <c r="N72" s="272"/>
    </row>
    <row r="73" spans="1:14" s="3" customFormat="1" ht="12" customHeight="1" x14ac:dyDescent="0.15">
      <c r="A73" s="1" t="s">
        <v>348</v>
      </c>
      <c r="B73" s="2" t="s">
        <v>609</v>
      </c>
      <c r="C73" s="6">
        <v>13</v>
      </c>
      <c r="D73" s="2" t="s">
        <v>716</v>
      </c>
      <c r="E73" s="6">
        <v>1332</v>
      </c>
      <c r="F73" s="18"/>
      <c r="G73" s="24" t="s">
        <v>594</v>
      </c>
      <c r="H73" s="18"/>
      <c r="I73" s="24" t="s">
        <v>594</v>
      </c>
      <c r="J73" s="24" t="s">
        <v>594</v>
      </c>
      <c r="K73" s="24" t="s">
        <v>594</v>
      </c>
      <c r="L73" s="24" t="s">
        <v>594</v>
      </c>
      <c r="M73" s="8"/>
      <c r="N73" s="272"/>
    </row>
    <row r="74" spans="1:14" s="3" customFormat="1" ht="12" customHeight="1" x14ac:dyDescent="0.15">
      <c r="A74" s="1" t="s">
        <v>349</v>
      </c>
      <c r="B74" s="2" t="s">
        <v>609</v>
      </c>
      <c r="C74" s="6">
        <v>14</v>
      </c>
      <c r="D74" s="2" t="s">
        <v>716</v>
      </c>
      <c r="E74" s="6">
        <v>1333</v>
      </c>
      <c r="F74" s="18"/>
      <c r="G74" s="24" t="s">
        <v>594</v>
      </c>
      <c r="H74" s="18"/>
      <c r="I74" s="24" t="s">
        <v>594</v>
      </c>
      <c r="J74" s="24" t="s">
        <v>594</v>
      </c>
      <c r="K74" s="24" t="s">
        <v>594</v>
      </c>
      <c r="L74" s="24" t="s">
        <v>594</v>
      </c>
      <c r="M74" s="8"/>
      <c r="N74" s="272"/>
    </row>
    <row r="75" spans="1:14" s="3" customFormat="1" ht="12" customHeight="1" x14ac:dyDescent="0.15">
      <c r="A75" s="30" t="s">
        <v>613</v>
      </c>
      <c r="E75" s="6">
        <v>1340</v>
      </c>
      <c r="F75" s="24" t="s">
        <v>594</v>
      </c>
      <c r="G75" s="24" t="s">
        <v>594</v>
      </c>
      <c r="H75" s="24" t="s">
        <v>594</v>
      </c>
      <c r="I75" s="24" t="s">
        <v>594</v>
      </c>
      <c r="J75" s="24" t="s">
        <v>594</v>
      </c>
      <c r="K75" s="24" t="s">
        <v>594</v>
      </c>
      <c r="L75" s="24" t="s">
        <v>594</v>
      </c>
      <c r="M75" s="8"/>
      <c r="N75" s="272"/>
    </row>
    <row r="76" spans="1:14" s="3" customFormat="1" ht="12" customHeight="1" x14ac:dyDescent="0.15">
      <c r="A76" s="1" t="s">
        <v>346</v>
      </c>
      <c r="B76" s="2" t="s">
        <v>609</v>
      </c>
      <c r="C76" s="6">
        <v>15</v>
      </c>
      <c r="D76" s="2" t="s">
        <v>716</v>
      </c>
      <c r="E76" s="6">
        <v>1341</v>
      </c>
      <c r="F76" s="18"/>
      <c r="G76" s="24" t="s">
        <v>594</v>
      </c>
      <c r="H76" s="18"/>
      <c r="I76" s="24" t="s">
        <v>594</v>
      </c>
      <c r="J76" s="24" t="s">
        <v>594</v>
      </c>
      <c r="K76" s="24" t="s">
        <v>594</v>
      </c>
      <c r="L76" s="24" t="s">
        <v>594</v>
      </c>
      <c r="M76" s="8"/>
      <c r="N76" s="272"/>
    </row>
    <row r="77" spans="1:14" s="3" customFormat="1" ht="12" customHeight="1" x14ac:dyDescent="0.15">
      <c r="A77" s="1" t="s">
        <v>348</v>
      </c>
      <c r="B77" s="2" t="s">
        <v>609</v>
      </c>
      <c r="C77" s="6">
        <v>16</v>
      </c>
      <c r="D77" s="2" t="s">
        <v>716</v>
      </c>
      <c r="E77" s="6">
        <v>1342</v>
      </c>
      <c r="F77" s="18"/>
      <c r="G77" s="24" t="s">
        <v>594</v>
      </c>
      <c r="H77" s="18"/>
      <c r="I77" s="24" t="s">
        <v>594</v>
      </c>
      <c r="J77" s="24" t="s">
        <v>594</v>
      </c>
      <c r="K77" s="24" t="s">
        <v>594</v>
      </c>
      <c r="L77" s="24" t="s">
        <v>594</v>
      </c>
      <c r="M77" s="8"/>
      <c r="N77" s="272"/>
    </row>
    <row r="78" spans="1:14" ht="12" customHeight="1" thickBot="1" x14ac:dyDescent="0.25">
      <c r="A78" s="1" t="s">
        <v>343</v>
      </c>
      <c r="B78" s="2" t="s">
        <v>609</v>
      </c>
      <c r="C78" s="6">
        <v>17</v>
      </c>
      <c r="D78" s="2" t="s">
        <v>716</v>
      </c>
      <c r="E78" s="6">
        <v>1349</v>
      </c>
      <c r="F78" s="18"/>
      <c r="G78" s="24" t="s">
        <v>594</v>
      </c>
      <c r="H78" s="18"/>
      <c r="I78" s="24" t="s">
        <v>594</v>
      </c>
      <c r="J78" s="24" t="s">
        <v>594</v>
      </c>
      <c r="K78" s="24" t="s">
        <v>594</v>
      </c>
      <c r="L78" s="24" t="s">
        <v>594</v>
      </c>
      <c r="N78" s="270"/>
    </row>
    <row r="79" spans="1:14" s="3" customFormat="1" ht="12" customHeight="1" thickTop="1" x14ac:dyDescent="0.15">
      <c r="A79" s="38" t="s">
        <v>527</v>
      </c>
      <c r="B79" s="39" t="s">
        <v>609</v>
      </c>
      <c r="C79" s="39" t="s">
        <v>614</v>
      </c>
      <c r="D79" s="39" t="s">
        <v>716</v>
      </c>
      <c r="E79" s="40">
        <v>1300</v>
      </c>
      <c r="F79" s="41">
        <f>SUM(F63:F78)</f>
        <v>0</v>
      </c>
      <c r="G79" s="45" t="s">
        <v>594</v>
      </c>
      <c r="H79" s="41">
        <f>SUM(H63:H78)</f>
        <v>0</v>
      </c>
      <c r="I79" s="45" t="s">
        <v>594</v>
      </c>
      <c r="J79" s="45" t="s">
        <v>594</v>
      </c>
      <c r="K79" s="45" t="s">
        <v>594</v>
      </c>
      <c r="L79" s="45" t="s">
        <v>594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577</v>
      </c>
      <c r="G80" s="23" t="s">
        <v>578</v>
      </c>
      <c r="H80" s="23" t="s">
        <v>579</v>
      </c>
      <c r="I80" s="23" t="s">
        <v>580</v>
      </c>
      <c r="J80" s="23" t="s">
        <v>581</v>
      </c>
      <c r="K80" s="20"/>
      <c r="L80" s="20"/>
      <c r="M80" s="8"/>
      <c r="N80" s="272"/>
    </row>
    <row r="81" spans="1:14" s="3" customFormat="1" ht="12" customHeight="1" x14ac:dyDescent="0.2">
      <c r="A81" s="170" t="s">
        <v>351</v>
      </c>
      <c r="C81" s="23"/>
      <c r="D81" s="23"/>
      <c r="E81" s="23"/>
      <c r="F81" s="23"/>
      <c r="G81" s="23"/>
      <c r="H81" s="23" t="s">
        <v>429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530</v>
      </c>
      <c r="C82" s="23"/>
      <c r="D82" s="23"/>
      <c r="E82" s="6">
        <v>1410</v>
      </c>
      <c r="F82" s="16" t="s">
        <v>427</v>
      </c>
      <c r="G82" s="16" t="s">
        <v>428</v>
      </c>
      <c r="H82" s="16" t="s">
        <v>99</v>
      </c>
      <c r="I82" s="16" t="s">
        <v>430</v>
      </c>
      <c r="J82" s="16" t="s">
        <v>431</v>
      </c>
      <c r="K82" s="20"/>
      <c r="L82" s="20"/>
      <c r="M82" s="8"/>
      <c r="N82" s="272"/>
    </row>
    <row r="83" spans="1:14" s="3" customFormat="1" ht="12" customHeight="1" x14ac:dyDescent="0.15">
      <c r="A83" s="1" t="s">
        <v>346</v>
      </c>
      <c r="B83" s="2" t="s">
        <v>615</v>
      </c>
      <c r="C83" s="6">
        <v>1</v>
      </c>
      <c r="D83" s="2" t="s">
        <v>716</v>
      </c>
      <c r="E83" s="6">
        <v>1411</v>
      </c>
      <c r="F83" s="18"/>
      <c r="G83" s="24" t="s">
        <v>594</v>
      </c>
      <c r="H83" s="18"/>
      <c r="I83" s="24" t="s">
        <v>594</v>
      </c>
      <c r="J83" s="24" t="s">
        <v>594</v>
      </c>
      <c r="K83" s="24" t="s">
        <v>594</v>
      </c>
      <c r="L83" s="24" t="s">
        <v>594</v>
      </c>
      <c r="M83" s="8"/>
      <c r="N83" s="272"/>
    </row>
    <row r="84" spans="1:14" s="3" customFormat="1" ht="12" customHeight="1" x14ac:dyDescent="0.15">
      <c r="A84" s="1" t="s">
        <v>347</v>
      </c>
      <c r="B84" s="2" t="s">
        <v>615</v>
      </c>
      <c r="C84" s="6">
        <v>2</v>
      </c>
      <c r="D84" s="2" t="s">
        <v>716</v>
      </c>
      <c r="E84" s="6">
        <v>1414</v>
      </c>
      <c r="F84" s="18"/>
      <c r="G84" s="24" t="s">
        <v>594</v>
      </c>
      <c r="H84" s="18"/>
      <c r="I84" s="24" t="s">
        <v>594</v>
      </c>
      <c r="J84" s="24" t="s">
        <v>594</v>
      </c>
      <c r="K84" s="24" t="s">
        <v>594</v>
      </c>
      <c r="L84" s="24" t="s">
        <v>594</v>
      </c>
      <c r="M84" s="8"/>
      <c r="N84" s="272"/>
    </row>
    <row r="85" spans="1:14" s="3" customFormat="1" ht="12" customHeight="1" x14ac:dyDescent="0.15">
      <c r="A85" s="30" t="s">
        <v>612</v>
      </c>
      <c r="C85" s="23"/>
      <c r="D85" s="23"/>
      <c r="E85" s="6">
        <v>1420</v>
      </c>
      <c r="F85" s="24" t="s">
        <v>594</v>
      </c>
      <c r="G85" s="24" t="s">
        <v>594</v>
      </c>
      <c r="H85" s="24" t="s">
        <v>594</v>
      </c>
      <c r="I85" s="24" t="s">
        <v>594</v>
      </c>
      <c r="J85" s="24" t="s">
        <v>594</v>
      </c>
      <c r="K85" s="24" t="s">
        <v>594</v>
      </c>
      <c r="L85" s="24" t="s">
        <v>594</v>
      </c>
      <c r="M85" s="8"/>
      <c r="N85" s="272"/>
    </row>
    <row r="86" spans="1:14" s="3" customFormat="1" ht="12" customHeight="1" x14ac:dyDescent="0.15">
      <c r="A86" s="1" t="s">
        <v>346</v>
      </c>
      <c r="B86" s="1" t="s">
        <v>615</v>
      </c>
      <c r="C86" s="6">
        <v>3</v>
      </c>
      <c r="D86" s="2" t="s">
        <v>716</v>
      </c>
      <c r="E86" s="6">
        <v>1421</v>
      </c>
      <c r="F86" s="18"/>
      <c r="G86" s="24" t="s">
        <v>594</v>
      </c>
      <c r="H86" s="18"/>
      <c r="I86" s="24" t="s">
        <v>594</v>
      </c>
      <c r="J86" s="24" t="s">
        <v>594</v>
      </c>
      <c r="K86" s="24" t="s">
        <v>594</v>
      </c>
      <c r="L86" s="24" t="s">
        <v>594</v>
      </c>
      <c r="M86" s="8"/>
      <c r="N86" s="272"/>
    </row>
    <row r="87" spans="1:14" s="3" customFormat="1" ht="12" customHeight="1" x14ac:dyDescent="0.15">
      <c r="A87" s="1" t="s">
        <v>348</v>
      </c>
      <c r="B87" s="2" t="s">
        <v>615</v>
      </c>
      <c r="C87" s="6">
        <v>4</v>
      </c>
      <c r="D87" s="2" t="s">
        <v>716</v>
      </c>
      <c r="E87" s="6">
        <v>1422</v>
      </c>
      <c r="F87" s="18"/>
      <c r="G87" s="24" t="s">
        <v>594</v>
      </c>
      <c r="H87" s="18"/>
      <c r="I87" s="24" t="s">
        <v>594</v>
      </c>
      <c r="J87" s="24" t="s">
        <v>594</v>
      </c>
      <c r="K87" s="24" t="s">
        <v>594</v>
      </c>
      <c r="L87" s="24" t="s">
        <v>594</v>
      </c>
      <c r="M87" s="8"/>
      <c r="N87" s="272"/>
    </row>
    <row r="88" spans="1:14" s="3" customFormat="1" ht="12" customHeight="1" x14ac:dyDescent="0.15">
      <c r="A88" s="1" t="s">
        <v>349</v>
      </c>
      <c r="B88" s="2" t="s">
        <v>615</v>
      </c>
      <c r="C88" s="6">
        <v>5</v>
      </c>
      <c r="D88" s="2" t="s">
        <v>716</v>
      </c>
      <c r="E88" s="6">
        <v>1423</v>
      </c>
      <c r="F88" s="18"/>
      <c r="G88" s="24" t="s">
        <v>594</v>
      </c>
      <c r="H88" s="18"/>
      <c r="I88" s="24" t="s">
        <v>594</v>
      </c>
      <c r="J88" s="24" t="s">
        <v>594</v>
      </c>
      <c r="K88" s="24" t="s">
        <v>594</v>
      </c>
      <c r="L88" s="24" t="s">
        <v>594</v>
      </c>
      <c r="M88" s="8"/>
      <c r="N88" s="272"/>
    </row>
    <row r="89" spans="1:14" s="3" customFormat="1" ht="12" customHeight="1" x14ac:dyDescent="0.15">
      <c r="A89" s="30" t="s">
        <v>616</v>
      </c>
      <c r="C89" s="23"/>
      <c r="D89" s="23"/>
      <c r="E89" s="6">
        <v>1430</v>
      </c>
      <c r="F89" s="24" t="s">
        <v>594</v>
      </c>
      <c r="G89" s="24" t="s">
        <v>594</v>
      </c>
      <c r="H89" s="24" t="s">
        <v>594</v>
      </c>
      <c r="I89" s="24" t="s">
        <v>594</v>
      </c>
      <c r="J89" s="24" t="s">
        <v>594</v>
      </c>
      <c r="K89" s="24" t="s">
        <v>594</v>
      </c>
      <c r="L89" s="24" t="s">
        <v>594</v>
      </c>
      <c r="M89" s="8"/>
      <c r="N89" s="272"/>
    </row>
    <row r="90" spans="1:14" s="3" customFormat="1" ht="12" customHeight="1" x14ac:dyDescent="0.15">
      <c r="A90" s="1" t="s">
        <v>346</v>
      </c>
      <c r="B90" s="2" t="s">
        <v>615</v>
      </c>
      <c r="C90" s="6">
        <v>6</v>
      </c>
      <c r="D90" s="2" t="s">
        <v>716</v>
      </c>
      <c r="E90" s="6">
        <v>1431</v>
      </c>
      <c r="F90" s="18"/>
      <c r="G90" s="24" t="s">
        <v>594</v>
      </c>
      <c r="H90" s="18"/>
      <c r="I90" s="24" t="s">
        <v>594</v>
      </c>
      <c r="J90" s="24" t="s">
        <v>594</v>
      </c>
      <c r="K90" s="24" t="s">
        <v>594</v>
      </c>
      <c r="L90" s="24" t="s">
        <v>594</v>
      </c>
      <c r="M90" s="8"/>
      <c r="N90" s="272"/>
    </row>
    <row r="91" spans="1:14" s="3" customFormat="1" ht="12" customHeight="1" x14ac:dyDescent="0.15">
      <c r="A91" s="1" t="s">
        <v>348</v>
      </c>
      <c r="B91" s="2" t="s">
        <v>615</v>
      </c>
      <c r="C91" s="6">
        <v>7</v>
      </c>
      <c r="D91" s="2" t="s">
        <v>716</v>
      </c>
      <c r="E91" s="6">
        <v>1432</v>
      </c>
      <c r="F91" s="18"/>
      <c r="G91" s="24" t="s">
        <v>594</v>
      </c>
      <c r="H91" s="18"/>
      <c r="I91" s="24" t="s">
        <v>594</v>
      </c>
      <c r="J91" s="24" t="s">
        <v>594</v>
      </c>
      <c r="K91" s="24" t="s">
        <v>594</v>
      </c>
      <c r="L91" s="24" t="s">
        <v>594</v>
      </c>
      <c r="M91" s="8"/>
      <c r="N91" s="272"/>
    </row>
    <row r="92" spans="1:14" s="3" customFormat="1" ht="12" customHeight="1" x14ac:dyDescent="0.15">
      <c r="A92" s="1" t="s">
        <v>349</v>
      </c>
      <c r="B92" s="2" t="s">
        <v>615</v>
      </c>
      <c r="C92" s="6">
        <v>8</v>
      </c>
      <c r="D92" s="2" t="s">
        <v>716</v>
      </c>
      <c r="E92" s="6">
        <v>1433</v>
      </c>
      <c r="F92" s="18"/>
      <c r="G92" s="24" t="s">
        <v>594</v>
      </c>
      <c r="H92" s="18"/>
      <c r="I92" s="24" t="s">
        <v>594</v>
      </c>
      <c r="J92" s="24" t="s">
        <v>594</v>
      </c>
      <c r="K92" s="24" t="s">
        <v>594</v>
      </c>
      <c r="L92" s="24" t="s">
        <v>594</v>
      </c>
      <c r="M92" s="8"/>
      <c r="N92" s="272"/>
    </row>
    <row r="93" spans="1:14" s="3" customFormat="1" ht="12" customHeight="1" thickBot="1" x14ac:dyDescent="0.2">
      <c r="A93" s="1" t="s">
        <v>352</v>
      </c>
      <c r="B93" s="2" t="s">
        <v>615</v>
      </c>
      <c r="C93" s="6">
        <v>9</v>
      </c>
      <c r="D93" s="2" t="s">
        <v>716</v>
      </c>
      <c r="E93" s="6">
        <v>1440</v>
      </c>
      <c r="F93" s="18"/>
      <c r="G93" s="24" t="s">
        <v>594</v>
      </c>
      <c r="H93" s="18"/>
      <c r="I93" s="24" t="s">
        <v>594</v>
      </c>
      <c r="J93" s="24" t="s">
        <v>594</v>
      </c>
      <c r="K93" s="24" t="s">
        <v>594</v>
      </c>
      <c r="L93" s="24" t="s">
        <v>594</v>
      </c>
      <c r="M93" s="8"/>
      <c r="N93" s="272"/>
    </row>
    <row r="94" spans="1:14" s="3" customFormat="1" ht="12" customHeight="1" thickTop="1" x14ac:dyDescent="0.15">
      <c r="A94" s="38" t="s">
        <v>531</v>
      </c>
      <c r="B94" s="39" t="s">
        <v>615</v>
      </c>
      <c r="C94" s="40">
        <v>10</v>
      </c>
      <c r="D94" s="39" t="s">
        <v>716</v>
      </c>
      <c r="E94" s="40">
        <v>1400</v>
      </c>
      <c r="F94" s="41">
        <f>SUM(F83:F93)</f>
        <v>0</v>
      </c>
      <c r="G94" s="45" t="s">
        <v>594</v>
      </c>
      <c r="H94" s="41">
        <f>SUM(H83:H93)</f>
        <v>0</v>
      </c>
      <c r="I94" s="45" t="s">
        <v>594</v>
      </c>
      <c r="J94" s="45" t="s">
        <v>594</v>
      </c>
      <c r="K94" s="45" t="s">
        <v>594</v>
      </c>
      <c r="L94" s="45" t="s">
        <v>594</v>
      </c>
      <c r="M94" s="8"/>
      <c r="N94" s="272"/>
    </row>
    <row r="95" spans="1:14" s="3" customFormat="1" ht="12" customHeight="1" x14ac:dyDescent="0.15">
      <c r="A95" s="30" t="s">
        <v>617</v>
      </c>
      <c r="B95" s="2" t="s">
        <v>433</v>
      </c>
      <c r="C95" s="6" t="s">
        <v>433</v>
      </c>
      <c r="D95" s="6"/>
      <c r="E95" s="6"/>
      <c r="F95" s="24" t="s">
        <v>594</v>
      </c>
      <c r="G95" s="24" t="s">
        <v>594</v>
      </c>
      <c r="H95" s="24" t="s">
        <v>594</v>
      </c>
      <c r="I95" s="24" t="s">
        <v>594</v>
      </c>
      <c r="J95" s="24" t="s">
        <v>594</v>
      </c>
      <c r="K95" s="24" t="s">
        <v>594</v>
      </c>
      <c r="L95" s="24" t="s">
        <v>594</v>
      </c>
      <c r="M95" s="8"/>
      <c r="N95" s="272"/>
    </row>
    <row r="96" spans="1:14" s="3" customFormat="1" ht="12" customHeight="1" x14ac:dyDescent="0.15">
      <c r="A96" s="1" t="s">
        <v>301</v>
      </c>
      <c r="B96" s="2" t="s">
        <v>615</v>
      </c>
      <c r="C96" s="6">
        <v>11</v>
      </c>
      <c r="D96" s="2" t="s">
        <v>716</v>
      </c>
      <c r="E96" s="6">
        <v>1500</v>
      </c>
      <c r="F96" s="18">
        <v>151.97</v>
      </c>
      <c r="G96" s="18"/>
      <c r="H96" s="18"/>
      <c r="I96" s="18"/>
      <c r="J96" s="18">
        <f>276.43+583.16</f>
        <v>859.58999999999992</v>
      </c>
      <c r="K96" s="24" t="s">
        <v>594</v>
      </c>
      <c r="L96" s="24" t="s">
        <v>594</v>
      </c>
      <c r="M96" s="8"/>
      <c r="N96" s="272"/>
    </row>
    <row r="97" spans="1:14" s="3" customFormat="1" ht="12" customHeight="1" x14ac:dyDescent="0.15">
      <c r="A97" s="1" t="s">
        <v>337</v>
      </c>
      <c r="B97" s="2" t="s">
        <v>615</v>
      </c>
      <c r="C97" s="6">
        <v>12</v>
      </c>
      <c r="D97" s="2" t="s">
        <v>716</v>
      </c>
      <c r="E97" s="6">
        <v>1600</v>
      </c>
      <c r="F97" s="24" t="s">
        <v>594</v>
      </c>
      <c r="G97" s="18"/>
      <c r="H97" s="24" t="s">
        <v>594</v>
      </c>
      <c r="I97" s="24" t="s">
        <v>594</v>
      </c>
      <c r="J97" s="24" t="s">
        <v>594</v>
      </c>
      <c r="K97" s="24" t="s">
        <v>594</v>
      </c>
      <c r="L97" s="24" t="s">
        <v>594</v>
      </c>
      <c r="M97" s="8"/>
      <c r="N97" s="272"/>
    </row>
    <row r="98" spans="1:14" s="3" customFormat="1" ht="12" customHeight="1" x14ac:dyDescent="0.15">
      <c r="A98" s="1" t="s">
        <v>338</v>
      </c>
      <c r="B98" s="2" t="s">
        <v>615</v>
      </c>
      <c r="C98" s="6">
        <v>13</v>
      </c>
      <c r="D98" s="2" t="s">
        <v>716</v>
      </c>
      <c r="E98" s="6">
        <v>1700</v>
      </c>
      <c r="F98" s="18"/>
      <c r="G98" s="24" t="s">
        <v>594</v>
      </c>
      <c r="H98" s="18"/>
      <c r="I98" s="24" t="s">
        <v>594</v>
      </c>
      <c r="J98" s="24" t="s">
        <v>594</v>
      </c>
      <c r="K98" s="24" t="s">
        <v>594</v>
      </c>
      <c r="L98" s="24" t="s">
        <v>594</v>
      </c>
      <c r="M98" s="8"/>
      <c r="N98" s="272"/>
    </row>
    <row r="99" spans="1:14" s="3" customFormat="1" ht="12" customHeight="1" x14ac:dyDescent="0.15">
      <c r="A99" s="1" t="s">
        <v>294</v>
      </c>
      <c r="B99" s="2" t="s">
        <v>615</v>
      </c>
      <c r="C99" s="6">
        <v>14</v>
      </c>
      <c r="D99" s="2" t="s">
        <v>716</v>
      </c>
      <c r="E99" s="6">
        <v>1800</v>
      </c>
      <c r="F99" s="18"/>
      <c r="G99" s="18"/>
      <c r="H99" s="18"/>
      <c r="I99" s="24" t="s">
        <v>594</v>
      </c>
      <c r="J99" s="24" t="s">
        <v>594</v>
      </c>
      <c r="K99" s="24" t="s">
        <v>594</v>
      </c>
      <c r="L99" s="24" t="s">
        <v>594</v>
      </c>
      <c r="M99" s="8"/>
      <c r="N99" s="272"/>
    </row>
    <row r="100" spans="1:14" s="3" customFormat="1" ht="12" customHeight="1" x14ac:dyDescent="0.15">
      <c r="A100" s="30" t="s">
        <v>618</v>
      </c>
      <c r="B100" s="2"/>
      <c r="C100" s="6"/>
      <c r="D100" s="6"/>
      <c r="E100" s="6"/>
      <c r="F100" s="24" t="s">
        <v>594</v>
      </c>
      <c r="G100" s="24" t="s">
        <v>594</v>
      </c>
      <c r="H100" s="24" t="s">
        <v>594</v>
      </c>
      <c r="I100" s="24" t="s">
        <v>594</v>
      </c>
      <c r="J100" s="24" t="s">
        <v>594</v>
      </c>
      <c r="K100" s="24" t="s">
        <v>594</v>
      </c>
      <c r="L100" s="24" t="s">
        <v>594</v>
      </c>
      <c r="M100" s="8"/>
      <c r="N100" s="272"/>
    </row>
    <row r="101" spans="1:14" s="3" customFormat="1" ht="12" customHeight="1" x14ac:dyDescent="0.15">
      <c r="A101" s="1" t="s">
        <v>339</v>
      </c>
      <c r="B101" s="2" t="s">
        <v>615</v>
      </c>
      <c r="C101" s="6">
        <v>15</v>
      </c>
      <c r="D101" s="2" t="s">
        <v>716</v>
      </c>
      <c r="E101" s="6">
        <v>1910</v>
      </c>
      <c r="F101" s="18"/>
      <c r="G101" s="18"/>
      <c r="H101" s="18"/>
      <c r="I101" s="18"/>
      <c r="J101" s="24" t="s">
        <v>594</v>
      </c>
      <c r="K101" s="24" t="s">
        <v>594</v>
      </c>
      <c r="L101" s="24" t="s">
        <v>594</v>
      </c>
      <c r="M101" s="8"/>
      <c r="N101" s="272"/>
    </row>
    <row r="102" spans="1:14" s="3" customFormat="1" ht="12" customHeight="1" x14ac:dyDescent="0.15">
      <c r="A102" s="1" t="s">
        <v>340</v>
      </c>
      <c r="B102" s="2" t="s">
        <v>615</v>
      </c>
      <c r="C102" s="6">
        <v>16</v>
      </c>
      <c r="D102" s="2" t="s">
        <v>716</v>
      </c>
      <c r="E102" s="6">
        <v>1920</v>
      </c>
      <c r="F102" s="18"/>
      <c r="G102" s="18"/>
      <c r="H102" s="18"/>
      <c r="I102" s="18"/>
      <c r="J102" s="18"/>
      <c r="K102" s="24" t="s">
        <v>594</v>
      </c>
      <c r="L102" s="24" t="s">
        <v>594</v>
      </c>
      <c r="M102" s="8"/>
      <c r="N102" s="272"/>
    </row>
    <row r="103" spans="1:14" s="3" customFormat="1" ht="12" customHeight="1" x14ac:dyDescent="0.15">
      <c r="A103" s="1" t="s">
        <v>485</v>
      </c>
      <c r="B103" s="2" t="s">
        <v>615</v>
      </c>
      <c r="C103" s="6">
        <v>17</v>
      </c>
      <c r="D103" s="2" t="s">
        <v>716</v>
      </c>
      <c r="E103" s="6">
        <v>1930</v>
      </c>
      <c r="F103" s="18"/>
      <c r="G103" s="18"/>
      <c r="H103" s="18"/>
      <c r="I103" s="24" t="s">
        <v>594</v>
      </c>
      <c r="J103" s="24" t="s">
        <v>594</v>
      </c>
      <c r="K103" s="24" t="s">
        <v>594</v>
      </c>
      <c r="L103" s="24" t="s">
        <v>594</v>
      </c>
      <c r="M103" s="8"/>
      <c r="N103" s="272"/>
    </row>
    <row r="104" spans="1:14" s="3" customFormat="1" ht="12" customHeight="1" x14ac:dyDescent="0.15">
      <c r="A104" s="1" t="s">
        <v>175</v>
      </c>
      <c r="B104" s="2" t="s">
        <v>615</v>
      </c>
      <c r="C104" s="6">
        <v>18</v>
      </c>
      <c r="D104" s="2" t="s">
        <v>716</v>
      </c>
      <c r="E104" s="6">
        <v>1940</v>
      </c>
      <c r="F104" s="18"/>
      <c r="G104" s="24" t="s">
        <v>594</v>
      </c>
      <c r="H104" s="18"/>
      <c r="I104" s="24" t="s">
        <v>594</v>
      </c>
      <c r="J104" s="24" t="s">
        <v>594</v>
      </c>
      <c r="K104" s="24" t="s">
        <v>594</v>
      </c>
      <c r="L104" s="24" t="s">
        <v>594</v>
      </c>
      <c r="M104" s="8"/>
      <c r="N104" s="272"/>
    </row>
    <row r="105" spans="1:14" s="3" customFormat="1" ht="12" customHeight="1" x14ac:dyDescent="0.15">
      <c r="A105" s="1" t="s">
        <v>176</v>
      </c>
      <c r="B105" s="2" t="s">
        <v>615</v>
      </c>
      <c r="C105" s="6">
        <v>19</v>
      </c>
      <c r="D105" s="2" t="s">
        <v>716</v>
      </c>
      <c r="E105" s="6">
        <v>1951</v>
      </c>
      <c r="F105" s="18"/>
      <c r="G105" s="18"/>
      <c r="H105" s="18"/>
      <c r="I105" s="24" t="s">
        <v>594</v>
      </c>
      <c r="J105" s="24" t="s">
        <v>594</v>
      </c>
      <c r="K105" s="24" t="s">
        <v>594</v>
      </c>
      <c r="L105" s="24" t="s">
        <v>594</v>
      </c>
      <c r="M105" s="8"/>
      <c r="N105" s="272"/>
    </row>
    <row r="106" spans="1:14" s="3" customFormat="1" ht="12" customHeight="1" x14ac:dyDescent="0.15">
      <c r="A106" s="1" t="s">
        <v>177</v>
      </c>
      <c r="B106" s="2" t="s">
        <v>615</v>
      </c>
      <c r="C106" s="6">
        <v>20</v>
      </c>
      <c r="D106" s="2" t="s">
        <v>716</v>
      </c>
      <c r="E106" s="6">
        <v>1952</v>
      </c>
      <c r="F106" s="18"/>
      <c r="G106" s="18"/>
      <c r="H106" s="18"/>
      <c r="I106" s="24" t="s">
        <v>594</v>
      </c>
      <c r="J106" s="24" t="s">
        <v>594</v>
      </c>
      <c r="K106" s="24" t="s">
        <v>594</v>
      </c>
      <c r="L106" s="24" t="s">
        <v>594</v>
      </c>
      <c r="M106" s="8"/>
      <c r="N106" s="272"/>
    </row>
    <row r="107" spans="1:14" s="3" customFormat="1" ht="12" customHeight="1" x14ac:dyDescent="0.15">
      <c r="A107" s="1" t="s">
        <v>486</v>
      </c>
      <c r="B107" s="2" t="s">
        <v>615</v>
      </c>
      <c r="C107" s="6">
        <v>21</v>
      </c>
      <c r="D107" s="2" t="s">
        <v>716</v>
      </c>
      <c r="E107" s="6">
        <v>1953</v>
      </c>
      <c r="F107" s="18"/>
      <c r="G107" s="18"/>
      <c r="H107" s="18"/>
      <c r="I107" s="18"/>
      <c r="J107" s="24" t="s">
        <v>594</v>
      </c>
      <c r="K107" s="24" t="s">
        <v>594</v>
      </c>
      <c r="L107" s="24" t="s">
        <v>594</v>
      </c>
      <c r="M107" s="8"/>
      <c r="N107" s="272"/>
    </row>
    <row r="108" spans="1:14" s="3" customFormat="1" ht="12" customHeight="1" x14ac:dyDescent="0.15">
      <c r="A108" s="1" t="s">
        <v>300</v>
      </c>
      <c r="B108" s="2" t="s">
        <v>615</v>
      </c>
      <c r="C108" s="6">
        <v>22</v>
      </c>
      <c r="D108" s="2" t="s">
        <v>716</v>
      </c>
      <c r="E108" s="6">
        <v>1960</v>
      </c>
      <c r="F108" s="18"/>
      <c r="G108" s="18"/>
      <c r="H108" s="18"/>
      <c r="I108" s="18"/>
      <c r="J108" s="24" t="s">
        <v>594</v>
      </c>
      <c r="K108" s="24" t="s">
        <v>594</v>
      </c>
      <c r="L108" s="24" t="s">
        <v>594</v>
      </c>
      <c r="M108" s="8"/>
      <c r="N108" s="272"/>
    </row>
    <row r="109" spans="1:14" s="3" customFormat="1" ht="12" customHeight="1" x14ac:dyDescent="0.15">
      <c r="A109" s="1" t="s">
        <v>342</v>
      </c>
      <c r="B109" s="2" t="s">
        <v>615</v>
      </c>
      <c r="C109" s="6">
        <v>23</v>
      </c>
      <c r="D109" s="2" t="s">
        <v>716</v>
      </c>
      <c r="E109" s="6">
        <v>1980</v>
      </c>
      <c r="F109" s="18"/>
      <c r="G109" s="18"/>
      <c r="H109" s="18"/>
      <c r="I109" s="18"/>
      <c r="J109" s="24" t="s">
        <v>594</v>
      </c>
      <c r="K109" s="24" t="s">
        <v>594</v>
      </c>
      <c r="L109" s="24" t="s">
        <v>594</v>
      </c>
      <c r="M109" s="8"/>
      <c r="N109" s="272"/>
    </row>
    <row r="110" spans="1:14" s="3" customFormat="1" ht="12" customHeight="1" thickBot="1" x14ac:dyDescent="0.2">
      <c r="A110" s="1" t="s">
        <v>343</v>
      </c>
      <c r="B110" s="2" t="s">
        <v>615</v>
      </c>
      <c r="C110" s="6">
        <v>24</v>
      </c>
      <c r="D110" s="2" t="s">
        <v>716</v>
      </c>
      <c r="E110" s="6">
        <v>1990</v>
      </c>
      <c r="F110" s="18">
        <f>249.02+12720.6</f>
        <v>12969.62</v>
      </c>
      <c r="G110" s="18"/>
      <c r="H110" s="18"/>
      <c r="I110" s="18"/>
      <c r="J110" s="18"/>
      <c r="K110" s="24" t="s">
        <v>594</v>
      </c>
      <c r="L110" s="24" t="s">
        <v>594</v>
      </c>
      <c r="M110" s="8"/>
      <c r="N110" s="272"/>
    </row>
    <row r="111" spans="1:14" ht="12" customHeight="1" thickTop="1" thickBot="1" x14ac:dyDescent="0.25">
      <c r="A111" s="38" t="s">
        <v>548</v>
      </c>
      <c r="B111" s="39" t="s">
        <v>615</v>
      </c>
      <c r="C111" s="40">
        <v>25</v>
      </c>
      <c r="D111" s="39" t="s">
        <v>716</v>
      </c>
      <c r="E111" s="40"/>
      <c r="F111" s="41">
        <f>SUM(F96:F110)</f>
        <v>13121.59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859.58999999999992</v>
      </c>
      <c r="K111" s="45" t="s">
        <v>594</v>
      </c>
      <c r="L111" s="45" t="s">
        <v>594</v>
      </c>
      <c r="N111" s="270"/>
    </row>
    <row r="112" spans="1:14" s="3" customFormat="1" ht="12" customHeight="1" thickTop="1" x14ac:dyDescent="0.15">
      <c r="A112" s="38" t="s">
        <v>532</v>
      </c>
      <c r="B112" s="39" t="s">
        <v>615</v>
      </c>
      <c r="C112" s="40">
        <v>26</v>
      </c>
      <c r="D112" s="39" t="s">
        <v>716</v>
      </c>
      <c r="E112" s="40">
        <v>1000</v>
      </c>
      <c r="F112" s="41">
        <f>F60+F79+F94+F111</f>
        <v>1006702.59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859.58999999999992</v>
      </c>
      <c r="K112" s="45" t="s">
        <v>594</v>
      </c>
      <c r="L112" s="45" t="s">
        <v>594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577</v>
      </c>
      <c r="G113" s="23" t="s">
        <v>578</v>
      </c>
      <c r="H113" s="23" t="s">
        <v>579</v>
      </c>
      <c r="I113" s="23" t="s">
        <v>580</v>
      </c>
      <c r="J113" s="23" t="s">
        <v>581</v>
      </c>
      <c r="K113" s="20"/>
      <c r="L113" s="20"/>
      <c r="M113" s="8"/>
      <c r="N113" s="272"/>
    </row>
    <row r="114" spans="1:14" s="3" customFormat="1" ht="12" customHeight="1" x14ac:dyDescent="0.2">
      <c r="A114" s="29" t="s">
        <v>619</v>
      </c>
      <c r="H114" s="23" t="s">
        <v>429</v>
      </c>
      <c r="K114" s="20"/>
      <c r="L114" s="20"/>
      <c r="M114" s="8"/>
      <c r="N114" s="272"/>
    </row>
    <row r="115" spans="1:14" s="3" customFormat="1" ht="12" customHeight="1" x14ac:dyDescent="0.2">
      <c r="A115" s="28" t="s">
        <v>620</v>
      </c>
      <c r="F115" s="16" t="s">
        <v>427</v>
      </c>
      <c r="G115" s="14" t="s">
        <v>428</v>
      </c>
      <c r="H115" s="16" t="s">
        <v>99</v>
      </c>
      <c r="I115" s="16" t="s">
        <v>430</v>
      </c>
      <c r="J115" s="16" t="s">
        <v>431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623</v>
      </c>
      <c r="B116" s="7"/>
      <c r="C116" s="7"/>
      <c r="D116" s="7"/>
      <c r="E116" s="7"/>
      <c r="F116" s="24" t="s">
        <v>594</v>
      </c>
      <c r="G116" s="24" t="s">
        <v>594</v>
      </c>
      <c r="H116" s="24" t="s">
        <v>594</v>
      </c>
      <c r="I116" s="24" t="s">
        <v>594</v>
      </c>
      <c r="J116" s="24" t="s">
        <v>594</v>
      </c>
      <c r="K116" s="24" t="s">
        <v>594</v>
      </c>
      <c r="L116" s="24" t="s">
        <v>594</v>
      </c>
      <c r="M116" s="8"/>
      <c r="N116" s="272"/>
    </row>
    <row r="117" spans="1:14" s="3" customFormat="1" ht="12" customHeight="1" x14ac:dyDescent="0.15">
      <c r="A117" s="1" t="s">
        <v>214</v>
      </c>
      <c r="B117" s="2" t="s">
        <v>621</v>
      </c>
      <c r="C117" s="6">
        <v>1</v>
      </c>
      <c r="D117" s="2" t="s">
        <v>716</v>
      </c>
      <c r="E117" s="6">
        <v>3111</v>
      </c>
      <c r="F117" s="18">
        <f>133343.78-1856</f>
        <v>131487.78</v>
      </c>
      <c r="G117" s="24" t="s">
        <v>594</v>
      </c>
      <c r="H117" s="24" t="s">
        <v>594</v>
      </c>
      <c r="I117" s="24" t="s">
        <v>594</v>
      </c>
      <c r="J117" s="24" t="s">
        <v>594</v>
      </c>
      <c r="K117" s="24" t="s">
        <v>594</v>
      </c>
      <c r="L117" s="24" t="s">
        <v>594</v>
      </c>
      <c r="M117" s="8"/>
      <c r="N117" s="272"/>
    </row>
    <row r="118" spans="1:14" s="3" customFormat="1" ht="12" customHeight="1" x14ac:dyDescent="0.15">
      <c r="A118" s="1" t="s">
        <v>100</v>
      </c>
      <c r="B118" s="2" t="s">
        <v>621</v>
      </c>
      <c r="C118" s="6">
        <v>2</v>
      </c>
      <c r="D118" s="2" t="s">
        <v>716</v>
      </c>
      <c r="E118" s="6">
        <v>3112</v>
      </c>
      <c r="F118" s="18">
        <v>201119</v>
      </c>
      <c r="G118" s="24" t="s">
        <v>594</v>
      </c>
      <c r="H118" s="24" t="s">
        <v>594</v>
      </c>
      <c r="I118" s="24" t="s">
        <v>594</v>
      </c>
      <c r="J118" s="24" t="s">
        <v>594</v>
      </c>
      <c r="K118" s="24" t="s">
        <v>594</v>
      </c>
      <c r="L118" s="24" t="s">
        <v>594</v>
      </c>
      <c r="M118" s="8"/>
      <c r="N118" s="272"/>
    </row>
    <row r="119" spans="1:14" s="3" customFormat="1" ht="12" customHeight="1" x14ac:dyDescent="0.15">
      <c r="A119" s="3" t="s">
        <v>45</v>
      </c>
      <c r="B119" s="2" t="s">
        <v>621</v>
      </c>
      <c r="C119" s="6">
        <v>3</v>
      </c>
      <c r="D119" s="2" t="s">
        <v>716</v>
      </c>
      <c r="E119" s="6">
        <v>3119</v>
      </c>
      <c r="F119" s="24" t="s">
        <v>594</v>
      </c>
      <c r="G119" s="24" t="s">
        <v>594</v>
      </c>
      <c r="H119" s="24" t="s">
        <v>594</v>
      </c>
      <c r="I119" s="24" t="s">
        <v>594</v>
      </c>
      <c r="J119" s="24" t="s">
        <v>594</v>
      </c>
      <c r="K119" s="24" t="s">
        <v>594</v>
      </c>
      <c r="L119" s="24" t="s">
        <v>594</v>
      </c>
      <c r="M119" s="8"/>
      <c r="N119" s="272"/>
    </row>
    <row r="120" spans="1:14" s="3" customFormat="1" ht="12" customHeight="1" thickBot="1" x14ac:dyDescent="0.2">
      <c r="A120" s="3" t="s">
        <v>482</v>
      </c>
      <c r="B120" s="2" t="s">
        <v>621</v>
      </c>
      <c r="C120" s="6">
        <v>4</v>
      </c>
      <c r="D120" s="2" t="s">
        <v>716</v>
      </c>
      <c r="E120" s="6">
        <v>3190</v>
      </c>
      <c r="F120" s="18">
        <v>1856</v>
      </c>
      <c r="G120" s="18"/>
      <c r="H120" s="18"/>
      <c r="I120" s="18"/>
      <c r="J120" s="18"/>
      <c r="K120" s="24" t="s">
        <v>594</v>
      </c>
      <c r="L120" s="24" t="s">
        <v>594</v>
      </c>
      <c r="M120" s="8"/>
      <c r="N120" s="272"/>
    </row>
    <row r="121" spans="1:14" s="3" customFormat="1" ht="12" customHeight="1" thickTop="1" x14ac:dyDescent="0.15">
      <c r="A121" s="38" t="s">
        <v>228</v>
      </c>
      <c r="B121" s="39" t="s">
        <v>621</v>
      </c>
      <c r="C121" s="40">
        <v>5</v>
      </c>
      <c r="D121" s="39" t="s">
        <v>716</v>
      </c>
      <c r="E121" s="40">
        <v>3100</v>
      </c>
      <c r="F121" s="41">
        <f>SUM(F117:F120)</f>
        <v>334462.78000000003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594</v>
      </c>
      <c r="L121" s="45" t="s">
        <v>594</v>
      </c>
      <c r="M121" s="8"/>
      <c r="N121" s="272"/>
    </row>
    <row r="122" spans="1:14" s="3" customFormat="1" ht="12" customHeight="1" x14ac:dyDescent="0.15">
      <c r="A122" s="30" t="s">
        <v>782</v>
      </c>
      <c r="F122" s="24" t="s">
        <v>594</v>
      </c>
      <c r="G122" s="24" t="s">
        <v>594</v>
      </c>
      <c r="H122" s="24" t="s">
        <v>594</v>
      </c>
      <c r="I122" s="24" t="s">
        <v>594</v>
      </c>
      <c r="J122" s="24" t="s">
        <v>594</v>
      </c>
      <c r="K122" s="24" t="s">
        <v>594</v>
      </c>
      <c r="L122" s="24" t="s">
        <v>594</v>
      </c>
      <c r="M122" s="8"/>
      <c r="N122" s="272"/>
    </row>
    <row r="123" spans="1:14" s="3" customFormat="1" ht="12" customHeight="1" x14ac:dyDescent="0.15">
      <c r="A123" s="1" t="s">
        <v>474</v>
      </c>
      <c r="B123" s="2" t="s">
        <v>621</v>
      </c>
      <c r="C123" s="6">
        <v>6</v>
      </c>
      <c r="D123" s="2" t="s">
        <v>716</v>
      </c>
      <c r="E123" s="6">
        <v>3210</v>
      </c>
      <c r="F123" s="18"/>
      <c r="G123" s="24" t="s">
        <v>594</v>
      </c>
      <c r="H123" s="24" t="s">
        <v>594</v>
      </c>
      <c r="I123" s="18"/>
      <c r="J123" s="24" t="s">
        <v>594</v>
      </c>
      <c r="K123" s="24" t="s">
        <v>594</v>
      </c>
      <c r="L123" s="24" t="s">
        <v>594</v>
      </c>
      <c r="M123" s="8"/>
      <c r="N123" s="272"/>
    </row>
    <row r="124" spans="1:14" s="3" customFormat="1" ht="12" customHeight="1" x14ac:dyDescent="0.15">
      <c r="A124" s="1" t="s">
        <v>475</v>
      </c>
      <c r="B124" s="2" t="s">
        <v>621</v>
      </c>
      <c r="C124" s="6">
        <v>7</v>
      </c>
      <c r="D124" s="2" t="s">
        <v>716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476</v>
      </c>
      <c r="B125" s="2" t="s">
        <v>621</v>
      </c>
      <c r="C125" s="6">
        <v>8</v>
      </c>
      <c r="D125" s="2" t="s">
        <v>716</v>
      </c>
      <c r="E125" s="6">
        <v>3220</v>
      </c>
      <c r="F125" s="18"/>
      <c r="G125" s="24" t="s">
        <v>594</v>
      </c>
      <c r="H125" s="24" t="s">
        <v>594</v>
      </c>
      <c r="I125" s="24" t="s">
        <v>594</v>
      </c>
      <c r="J125" s="24" t="s">
        <v>594</v>
      </c>
      <c r="K125" s="24" t="s">
        <v>594</v>
      </c>
      <c r="L125" s="24" t="s">
        <v>594</v>
      </c>
      <c r="M125" s="8"/>
      <c r="N125" s="272"/>
    </row>
    <row r="126" spans="1:14" s="3" customFormat="1" ht="12" customHeight="1" x14ac:dyDescent="0.15">
      <c r="A126" s="1" t="s">
        <v>477</v>
      </c>
      <c r="B126" s="2" t="s">
        <v>621</v>
      </c>
      <c r="C126" s="6">
        <v>9</v>
      </c>
      <c r="D126" s="2" t="s">
        <v>716</v>
      </c>
      <c r="E126" s="6">
        <v>3230</v>
      </c>
      <c r="F126" s="18"/>
      <c r="G126" s="24" t="s">
        <v>594</v>
      </c>
      <c r="H126" s="24" t="s">
        <v>594</v>
      </c>
      <c r="I126" s="24" t="s">
        <v>594</v>
      </c>
      <c r="J126" s="24" t="s">
        <v>594</v>
      </c>
      <c r="K126" s="24" t="s">
        <v>594</v>
      </c>
      <c r="L126" s="24" t="s">
        <v>594</v>
      </c>
      <c r="M126" s="8"/>
      <c r="N126" s="272"/>
    </row>
    <row r="127" spans="1:14" s="3" customFormat="1" ht="12" customHeight="1" x14ac:dyDescent="0.15">
      <c r="A127" s="1" t="s">
        <v>302</v>
      </c>
      <c r="B127" s="2" t="s">
        <v>621</v>
      </c>
      <c r="C127" s="6">
        <v>10</v>
      </c>
      <c r="D127" s="2" t="s">
        <v>716</v>
      </c>
      <c r="E127" s="6">
        <v>3241</v>
      </c>
      <c r="F127" s="18"/>
      <c r="G127" s="24" t="s">
        <v>594</v>
      </c>
      <c r="H127" s="18"/>
      <c r="I127" s="24" t="s">
        <v>594</v>
      </c>
      <c r="J127" s="24" t="s">
        <v>594</v>
      </c>
      <c r="K127" s="24" t="s">
        <v>594</v>
      </c>
      <c r="L127" s="24" t="s">
        <v>594</v>
      </c>
      <c r="M127" s="8"/>
      <c r="N127" s="272"/>
    </row>
    <row r="128" spans="1:14" s="3" customFormat="1" ht="12" customHeight="1" x14ac:dyDescent="0.15">
      <c r="A128" s="1" t="s">
        <v>74</v>
      </c>
      <c r="B128" s="2" t="s">
        <v>621</v>
      </c>
      <c r="C128" s="6">
        <v>11</v>
      </c>
      <c r="D128" s="2" t="s">
        <v>716</v>
      </c>
      <c r="E128" s="6">
        <v>3242</v>
      </c>
      <c r="F128" s="18"/>
      <c r="G128" s="24" t="s">
        <v>594</v>
      </c>
      <c r="H128" s="18"/>
      <c r="I128" s="24" t="s">
        <v>594</v>
      </c>
      <c r="J128" s="24" t="s">
        <v>594</v>
      </c>
      <c r="K128" s="24" t="s">
        <v>594</v>
      </c>
      <c r="L128" s="24" t="s">
        <v>594</v>
      </c>
      <c r="M128" s="8"/>
      <c r="N128" s="272"/>
    </row>
    <row r="129" spans="1:14" s="3" customFormat="1" ht="12" customHeight="1" x14ac:dyDescent="0.15">
      <c r="A129" s="1" t="s">
        <v>178</v>
      </c>
      <c r="B129" s="2" t="s">
        <v>621</v>
      </c>
      <c r="C129" s="6">
        <v>12</v>
      </c>
      <c r="D129" s="2" t="s">
        <v>716</v>
      </c>
      <c r="E129" s="6">
        <v>3243</v>
      </c>
      <c r="F129" s="18"/>
      <c r="G129" s="24" t="s">
        <v>594</v>
      </c>
      <c r="H129" s="18"/>
      <c r="I129" s="24" t="s">
        <v>594</v>
      </c>
      <c r="J129" s="24" t="s">
        <v>594</v>
      </c>
      <c r="K129" s="24" t="s">
        <v>594</v>
      </c>
      <c r="L129" s="24" t="s">
        <v>594</v>
      </c>
      <c r="M129" s="8"/>
      <c r="N129" s="272"/>
    </row>
    <row r="130" spans="1:14" s="3" customFormat="1" ht="12" customHeight="1" x14ac:dyDescent="0.15">
      <c r="A130" s="1" t="s">
        <v>179</v>
      </c>
      <c r="B130" s="2" t="s">
        <v>621</v>
      </c>
      <c r="C130" s="6">
        <v>13</v>
      </c>
      <c r="D130" s="2" t="s">
        <v>716</v>
      </c>
      <c r="E130" s="6">
        <v>3249</v>
      </c>
      <c r="F130" s="18"/>
      <c r="G130" s="24" t="s">
        <v>594</v>
      </c>
      <c r="H130" s="18"/>
      <c r="I130" s="24" t="s">
        <v>594</v>
      </c>
      <c r="J130" s="24" t="s">
        <v>594</v>
      </c>
      <c r="K130" s="24" t="s">
        <v>594</v>
      </c>
      <c r="L130" s="24" t="s">
        <v>594</v>
      </c>
      <c r="M130" s="8"/>
      <c r="N130" s="272"/>
    </row>
    <row r="131" spans="1:14" s="3" customFormat="1" ht="12" customHeight="1" x14ac:dyDescent="0.15">
      <c r="A131" s="1" t="s">
        <v>625</v>
      </c>
      <c r="B131" s="2" t="s">
        <v>621</v>
      </c>
      <c r="C131" s="6">
        <v>14</v>
      </c>
      <c r="D131" s="2" t="s">
        <v>716</v>
      </c>
      <c r="E131" s="6">
        <v>3250</v>
      </c>
      <c r="F131" s="18"/>
      <c r="G131" s="24" t="s">
        <v>594</v>
      </c>
      <c r="H131" s="18"/>
      <c r="I131" s="24" t="s">
        <v>594</v>
      </c>
      <c r="J131" s="24" t="s">
        <v>594</v>
      </c>
      <c r="K131" s="24" t="s">
        <v>594</v>
      </c>
      <c r="L131" s="24" t="s">
        <v>594</v>
      </c>
      <c r="M131" s="8"/>
      <c r="N131" s="272"/>
    </row>
    <row r="132" spans="1:14" s="3" customFormat="1" ht="12" customHeight="1" x14ac:dyDescent="0.15">
      <c r="A132" s="1" t="s">
        <v>478</v>
      </c>
      <c r="B132" s="2" t="s">
        <v>621</v>
      </c>
      <c r="C132" s="6">
        <v>15</v>
      </c>
      <c r="D132" s="2" t="s">
        <v>716</v>
      </c>
      <c r="E132" s="6">
        <v>3260</v>
      </c>
      <c r="F132" s="24" t="s">
        <v>594</v>
      </c>
      <c r="G132" s="18"/>
      <c r="H132" s="24" t="s">
        <v>594</v>
      </c>
      <c r="I132" s="24" t="s">
        <v>594</v>
      </c>
      <c r="J132" s="24" t="s">
        <v>594</v>
      </c>
      <c r="K132" s="24" t="s">
        <v>594</v>
      </c>
      <c r="L132" s="24" t="s">
        <v>594</v>
      </c>
      <c r="M132" s="8"/>
      <c r="N132" s="272"/>
    </row>
    <row r="133" spans="1:14" s="3" customFormat="1" ht="12" customHeight="1" x14ac:dyDescent="0.15">
      <c r="A133" s="1" t="s">
        <v>479</v>
      </c>
      <c r="B133" s="2" t="s">
        <v>621</v>
      </c>
      <c r="C133" s="6">
        <v>16</v>
      </c>
      <c r="D133" s="2" t="s">
        <v>716</v>
      </c>
      <c r="E133" s="6">
        <v>3270</v>
      </c>
      <c r="F133" s="18"/>
      <c r="G133" s="24" t="s">
        <v>594</v>
      </c>
      <c r="H133" s="18"/>
      <c r="I133" s="24" t="s">
        <v>594</v>
      </c>
      <c r="J133" s="24" t="s">
        <v>594</v>
      </c>
      <c r="K133" s="24" t="s">
        <v>594</v>
      </c>
      <c r="L133" s="24" t="s">
        <v>594</v>
      </c>
      <c r="M133" s="8"/>
      <c r="N133" s="272"/>
    </row>
    <row r="134" spans="1:14" s="3" customFormat="1" ht="12" customHeight="1" x14ac:dyDescent="0.15">
      <c r="A134" s="1" t="s">
        <v>480</v>
      </c>
      <c r="B134" s="6">
        <v>4</v>
      </c>
      <c r="C134" s="6">
        <v>17</v>
      </c>
      <c r="D134" s="2"/>
      <c r="E134" s="6">
        <v>3280</v>
      </c>
      <c r="F134" s="24" t="s">
        <v>594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481</v>
      </c>
      <c r="B135" s="2" t="s">
        <v>621</v>
      </c>
      <c r="C135" s="6">
        <v>18</v>
      </c>
      <c r="D135" s="2" t="s">
        <v>716</v>
      </c>
      <c r="E135" s="6">
        <v>3290</v>
      </c>
      <c r="F135" s="18"/>
      <c r="G135" s="18"/>
      <c r="H135" s="18"/>
      <c r="I135" s="18"/>
      <c r="J135" s="18"/>
      <c r="K135" s="24" t="s">
        <v>594</v>
      </c>
      <c r="L135" s="24" t="s">
        <v>594</v>
      </c>
      <c r="M135" s="8"/>
      <c r="N135" s="272"/>
    </row>
    <row r="136" spans="1:14" s="3" customFormat="1" ht="12" customHeight="1" thickTop="1" x14ac:dyDescent="0.15">
      <c r="A136" s="38" t="s">
        <v>549</v>
      </c>
      <c r="B136" s="39" t="s">
        <v>621</v>
      </c>
      <c r="C136" s="40">
        <v>19</v>
      </c>
      <c r="D136" s="39" t="s">
        <v>716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594</v>
      </c>
      <c r="L136" s="45" t="s">
        <v>594</v>
      </c>
      <c r="M136" s="8"/>
      <c r="N136" s="272"/>
    </row>
    <row r="137" spans="1:14" s="3" customFormat="1" ht="12" customHeight="1" x14ac:dyDescent="0.15">
      <c r="A137" s="3" t="s">
        <v>622</v>
      </c>
      <c r="B137" s="1" t="s">
        <v>621</v>
      </c>
      <c r="C137" s="6">
        <v>20</v>
      </c>
      <c r="D137" s="2" t="s">
        <v>716</v>
      </c>
      <c r="E137" s="6">
        <v>3700</v>
      </c>
      <c r="F137" s="18"/>
      <c r="G137" s="18"/>
      <c r="H137" s="18"/>
      <c r="I137" s="24" t="s">
        <v>594</v>
      </c>
      <c r="J137" s="24" t="s">
        <v>594</v>
      </c>
      <c r="K137" s="24" t="s">
        <v>594</v>
      </c>
      <c r="L137" s="24" t="s">
        <v>594</v>
      </c>
      <c r="M137" s="8"/>
      <c r="N137" s="272"/>
    </row>
    <row r="138" spans="1:14" s="3" customFormat="1" ht="12" customHeight="1" x14ac:dyDescent="0.15">
      <c r="A138" s="1" t="s">
        <v>306</v>
      </c>
      <c r="B138" s="1" t="s">
        <v>621</v>
      </c>
      <c r="C138" s="6">
        <v>21</v>
      </c>
      <c r="D138" s="2" t="s">
        <v>716</v>
      </c>
      <c r="E138" s="6">
        <v>3800</v>
      </c>
      <c r="F138" s="18"/>
      <c r="G138" s="24" t="s">
        <v>594</v>
      </c>
      <c r="H138" s="18"/>
      <c r="I138" s="24" t="s">
        <v>594</v>
      </c>
      <c r="J138" s="24" t="s">
        <v>594</v>
      </c>
      <c r="K138" s="24" t="s">
        <v>594</v>
      </c>
      <c r="L138" s="24" t="s">
        <v>594</v>
      </c>
      <c r="M138" s="8"/>
      <c r="N138" s="272"/>
    </row>
    <row r="139" spans="1:14" s="3" customFormat="1" ht="12" customHeight="1" thickBot="1" x14ac:dyDescent="0.2">
      <c r="A139" s="1" t="s">
        <v>307</v>
      </c>
      <c r="B139" s="1" t="s">
        <v>621</v>
      </c>
      <c r="C139" s="6">
        <v>22</v>
      </c>
      <c r="D139" s="2" t="s">
        <v>716</v>
      </c>
      <c r="E139" s="6">
        <v>3900</v>
      </c>
      <c r="F139" s="24" t="s">
        <v>594</v>
      </c>
      <c r="G139" s="24" t="s">
        <v>594</v>
      </c>
      <c r="H139" s="24" t="s">
        <v>594</v>
      </c>
      <c r="I139" s="24" t="s">
        <v>594</v>
      </c>
      <c r="J139" s="24" t="s">
        <v>594</v>
      </c>
      <c r="K139" s="24" t="s">
        <v>594</v>
      </c>
      <c r="L139" s="24" t="s">
        <v>594</v>
      </c>
      <c r="M139" s="8"/>
      <c r="N139" s="272"/>
    </row>
    <row r="140" spans="1:14" s="3" customFormat="1" ht="12" customHeight="1" thickTop="1" x14ac:dyDescent="0.15">
      <c r="A140" s="38" t="s">
        <v>533</v>
      </c>
      <c r="B140" s="39" t="s">
        <v>621</v>
      </c>
      <c r="C140" s="40">
        <v>23</v>
      </c>
      <c r="D140" s="39" t="s">
        <v>716</v>
      </c>
      <c r="E140" s="40">
        <v>3000</v>
      </c>
      <c r="F140" s="41">
        <f>F121+SUM(F136:F139)</f>
        <v>334462.78000000003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594</v>
      </c>
      <c r="L140" s="45" t="s">
        <v>594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577</v>
      </c>
      <c r="G141" s="23" t="s">
        <v>578</v>
      </c>
      <c r="H141" s="23" t="s">
        <v>579</v>
      </c>
      <c r="I141" s="23" t="s">
        <v>580</v>
      </c>
      <c r="J141" s="23" t="s">
        <v>581</v>
      </c>
      <c r="K141" s="20"/>
      <c r="L141" s="20"/>
      <c r="M141" s="8"/>
      <c r="N141" s="272"/>
    </row>
    <row r="142" spans="1:14" s="3" customFormat="1" ht="12" customHeight="1" x14ac:dyDescent="0.2">
      <c r="A142" s="29" t="s">
        <v>619</v>
      </c>
      <c r="F142" s="23"/>
      <c r="G142" s="23"/>
      <c r="H142" s="16" t="s">
        <v>429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422</v>
      </c>
      <c r="F143" s="16" t="s">
        <v>427</v>
      </c>
      <c r="G143" s="16" t="s">
        <v>428</v>
      </c>
      <c r="H143" s="224" t="s">
        <v>99</v>
      </c>
      <c r="I143" s="16" t="s">
        <v>430</v>
      </c>
      <c r="J143" s="16" t="s">
        <v>431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623</v>
      </c>
      <c r="F144" s="24" t="s">
        <v>594</v>
      </c>
      <c r="G144" s="24" t="s">
        <v>594</v>
      </c>
      <c r="H144" s="24" t="s">
        <v>594</v>
      </c>
      <c r="I144" s="24" t="s">
        <v>594</v>
      </c>
      <c r="J144" s="24" t="s">
        <v>594</v>
      </c>
      <c r="K144" s="24" t="s">
        <v>594</v>
      </c>
      <c r="L144" s="24" t="s">
        <v>594</v>
      </c>
      <c r="M144" s="8"/>
      <c r="N144" s="272"/>
    </row>
    <row r="145" spans="1:14" s="3" customFormat="1" ht="12" customHeight="1" x14ac:dyDescent="0.15">
      <c r="A145" s="1" t="s">
        <v>309</v>
      </c>
      <c r="B145" s="2" t="s">
        <v>781</v>
      </c>
      <c r="C145" s="6">
        <v>1</v>
      </c>
      <c r="D145" s="2" t="s">
        <v>716</v>
      </c>
      <c r="E145" s="6">
        <v>4100</v>
      </c>
      <c r="F145" s="18"/>
      <c r="G145" s="18"/>
      <c r="H145" s="18"/>
      <c r="I145" s="18"/>
      <c r="J145" s="24" t="s">
        <v>594</v>
      </c>
      <c r="K145" s="24" t="s">
        <v>594</v>
      </c>
      <c r="L145" s="24" t="s">
        <v>594</v>
      </c>
      <c r="M145" s="8"/>
      <c r="N145" s="272"/>
    </row>
    <row r="146" spans="1:14" s="3" customFormat="1" ht="12" customHeight="1" thickBot="1" x14ac:dyDescent="0.2">
      <c r="A146" s="1" t="s">
        <v>308</v>
      </c>
      <c r="B146" s="2" t="s">
        <v>781</v>
      </c>
      <c r="C146" s="6">
        <v>2</v>
      </c>
      <c r="D146" s="2" t="s">
        <v>716</v>
      </c>
      <c r="E146" s="6">
        <v>4200</v>
      </c>
      <c r="F146" s="18"/>
      <c r="G146" s="18"/>
      <c r="H146" s="18"/>
      <c r="I146" s="18"/>
      <c r="J146" s="24" t="s">
        <v>594</v>
      </c>
      <c r="K146" s="24" t="s">
        <v>594</v>
      </c>
      <c r="L146" s="24" t="s">
        <v>594</v>
      </c>
      <c r="M146" s="8"/>
      <c r="N146" s="272"/>
    </row>
    <row r="147" spans="1:14" s="3" customFormat="1" ht="12" customHeight="1" thickTop="1" x14ac:dyDescent="0.15">
      <c r="A147" s="38" t="s">
        <v>550</v>
      </c>
      <c r="B147" s="39" t="s">
        <v>781</v>
      </c>
      <c r="C147" s="40">
        <v>3</v>
      </c>
      <c r="D147" s="39" t="s">
        <v>716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594</v>
      </c>
      <c r="K147" s="45" t="s">
        <v>594</v>
      </c>
      <c r="L147" s="45" t="s">
        <v>594</v>
      </c>
      <c r="M147" s="8"/>
      <c r="N147" s="272"/>
    </row>
    <row r="148" spans="1:14" s="3" customFormat="1" ht="12" customHeight="1" x14ac:dyDescent="0.15">
      <c r="A148" s="30" t="s">
        <v>782</v>
      </c>
      <c r="B148" s="2"/>
      <c r="C148" s="2"/>
      <c r="D148" s="2"/>
      <c r="E148" s="2"/>
      <c r="F148" s="24" t="s">
        <v>594</v>
      </c>
      <c r="G148" s="24" t="s">
        <v>594</v>
      </c>
      <c r="H148" s="24" t="s">
        <v>594</v>
      </c>
      <c r="I148" s="24" t="s">
        <v>594</v>
      </c>
      <c r="J148" s="24" t="s">
        <v>594</v>
      </c>
      <c r="K148" s="24" t="s">
        <v>594</v>
      </c>
      <c r="L148" s="24" t="s">
        <v>594</v>
      </c>
      <c r="M148" s="8"/>
      <c r="N148" s="272"/>
    </row>
    <row r="149" spans="1:14" s="3" customFormat="1" ht="12" customHeight="1" x14ac:dyDescent="0.15">
      <c r="A149" s="1" t="s">
        <v>310</v>
      </c>
      <c r="C149" s="1" t="s">
        <v>783</v>
      </c>
      <c r="D149" s="1"/>
      <c r="E149" s="6">
        <v>4300</v>
      </c>
      <c r="F149" s="24" t="s">
        <v>594</v>
      </c>
      <c r="G149" s="24" t="s">
        <v>594</v>
      </c>
      <c r="H149" s="24" t="s">
        <v>594</v>
      </c>
      <c r="I149" s="24" t="s">
        <v>594</v>
      </c>
      <c r="J149" s="24" t="s">
        <v>594</v>
      </c>
      <c r="K149" s="24" t="s">
        <v>594</v>
      </c>
      <c r="L149" s="24" t="s">
        <v>594</v>
      </c>
      <c r="M149" s="8"/>
      <c r="N149" s="272"/>
    </row>
    <row r="150" spans="1:14" s="3" customFormat="1" ht="12" customHeight="1" x14ac:dyDescent="0.15">
      <c r="A150" s="3" t="s">
        <v>229</v>
      </c>
      <c r="B150" s="2" t="s">
        <v>781</v>
      </c>
      <c r="C150" s="6">
        <v>4</v>
      </c>
      <c r="D150" s="2" t="s">
        <v>716</v>
      </c>
      <c r="E150" s="6">
        <v>4310</v>
      </c>
      <c r="F150" s="18"/>
      <c r="G150" s="24" t="s">
        <v>594</v>
      </c>
      <c r="H150" s="18"/>
      <c r="I150" s="18"/>
      <c r="J150" s="24" t="s">
        <v>594</v>
      </c>
      <c r="K150" s="24" t="s">
        <v>594</v>
      </c>
      <c r="L150" s="24" t="s">
        <v>594</v>
      </c>
      <c r="M150" s="8"/>
      <c r="N150" s="272"/>
    </row>
    <row r="151" spans="1:14" s="3" customFormat="1" ht="12" customHeight="1" x14ac:dyDescent="0.15">
      <c r="A151" s="1" t="s">
        <v>463</v>
      </c>
      <c r="B151" s="2" t="s">
        <v>781</v>
      </c>
      <c r="C151" s="6">
        <v>5</v>
      </c>
      <c r="D151" s="2" t="s">
        <v>716</v>
      </c>
      <c r="E151" s="6">
        <v>4330</v>
      </c>
      <c r="F151" s="18"/>
      <c r="G151" s="24" t="s">
        <v>594</v>
      </c>
      <c r="H151" s="18"/>
      <c r="I151" s="18"/>
      <c r="J151" s="24" t="s">
        <v>594</v>
      </c>
      <c r="K151" s="24" t="s">
        <v>594</v>
      </c>
      <c r="L151" s="24" t="s">
        <v>594</v>
      </c>
      <c r="M151" s="8"/>
      <c r="N151" s="272"/>
    </row>
    <row r="152" spans="1:14" s="3" customFormat="1" ht="12" customHeight="1" x14ac:dyDescent="0.15">
      <c r="A152" s="1" t="s">
        <v>464</v>
      </c>
      <c r="B152" s="2" t="s">
        <v>781</v>
      </c>
      <c r="C152" s="6">
        <v>6</v>
      </c>
      <c r="D152" s="2" t="s">
        <v>716</v>
      </c>
      <c r="E152" s="6">
        <v>4350</v>
      </c>
      <c r="F152" s="18"/>
      <c r="G152" s="24" t="s">
        <v>594</v>
      </c>
      <c r="H152" s="18"/>
      <c r="I152" s="18"/>
      <c r="J152" s="24" t="s">
        <v>594</v>
      </c>
      <c r="K152" s="24" t="s">
        <v>594</v>
      </c>
      <c r="L152" s="24" t="s">
        <v>594</v>
      </c>
      <c r="M152" s="8"/>
      <c r="N152" s="272"/>
    </row>
    <row r="153" spans="1:14" s="3" customFormat="1" ht="12" customHeight="1" x14ac:dyDescent="0.15">
      <c r="A153" s="1" t="s">
        <v>465</v>
      </c>
      <c r="B153" s="2"/>
      <c r="C153" s="6"/>
      <c r="D153" s="6"/>
      <c r="E153" s="6">
        <v>4500</v>
      </c>
      <c r="F153" s="24" t="s">
        <v>594</v>
      </c>
      <c r="G153" s="24" t="s">
        <v>594</v>
      </c>
      <c r="H153" s="24" t="s">
        <v>594</v>
      </c>
      <c r="I153" s="24" t="s">
        <v>594</v>
      </c>
      <c r="J153" s="24" t="s">
        <v>594</v>
      </c>
      <c r="K153" s="24" t="s">
        <v>594</v>
      </c>
      <c r="L153" s="24" t="s">
        <v>594</v>
      </c>
      <c r="M153" s="8"/>
      <c r="N153" s="272"/>
    </row>
    <row r="154" spans="1:14" s="3" customFormat="1" ht="12" customHeight="1" x14ac:dyDescent="0.15">
      <c r="A154" s="1" t="s">
        <v>226</v>
      </c>
      <c r="B154" s="2" t="s">
        <v>781</v>
      </c>
      <c r="C154" s="6">
        <v>7</v>
      </c>
      <c r="D154" s="2" t="s">
        <v>716</v>
      </c>
      <c r="E154" s="6">
        <v>4520</v>
      </c>
      <c r="F154" s="24" t="s">
        <v>594</v>
      </c>
      <c r="G154" s="24" t="s">
        <v>594</v>
      </c>
      <c r="H154" s="18"/>
      <c r="I154" s="24" t="s">
        <v>594</v>
      </c>
      <c r="J154" s="24" t="s">
        <v>594</v>
      </c>
      <c r="K154" s="24" t="s">
        <v>594</v>
      </c>
      <c r="L154" s="24" t="s">
        <v>594</v>
      </c>
      <c r="M154" s="8"/>
      <c r="N154" s="272"/>
    </row>
    <row r="155" spans="1:14" s="3" customFormat="1" ht="12" customHeight="1" x14ac:dyDescent="0.15">
      <c r="A155" s="1" t="s">
        <v>227</v>
      </c>
      <c r="B155" s="2" t="s">
        <v>781</v>
      </c>
      <c r="C155" s="6">
        <v>8</v>
      </c>
      <c r="D155" s="2" t="s">
        <v>716</v>
      </c>
      <c r="E155" s="6">
        <v>4530</v>
      </c>
      <c r="F155" s="24" t="s">
        <v>594</v>
      </c>
      <c r="G155" s="24" t="s">
        <v>594</v>
      </c>
      <c r="H155" s="18"/>
      <c r="I155" s="24" t="s">
        <v>594</v>
      </c>
      <c r="J155" s="24" t="s">
        <v>594</v>
      </c>
      <c r="K155" s="24" t="s">
        <v>594</v>
      </c>
      <c r="L155" s="24" t="s">
        <v>594</v>
      </c>
      <c r="M155" s="8"/>
      <c r="N155" s="272"/>
    </row>
    <row r="156" spans="1:14" s="3" customFormat="1" ht="12" customHeight="1" x14ac:dyDescent="0.15">
      <c r="A156" s="1" t="s">
        <v>629</v>
      </c>
      <c r="B156" s="2" t="s">
        <v>781</v>
      </c>
      <c r="C156" s="6">
        <v>9</v>
      </c>
      <c r="D156" s="2" t="s">
        <v>716</v>
      </c>
      <c r="E156" s="6">
        <v>4540</v>
      </c>
      <c r="F156" s="24" t="s">
        <v>594</v>
      </c>
      <c r="G156" s="24" t="s">
        <v>594</v>
      </c>
      <c r="H156" s="18"/>
      <c r="I156" s="24" t="s">
        <v>594</v>
      </c>
      <c r="J156" s="24" t="s">
        <v>594</v>
      </c>
      <c r="K156" s="24" t="s">
        <v>594</v>
      </c>
      <c r="L156" s="24" t="s">
        <v>594</v>
      </c>
      <c r="M156" s="8"/>
      <c r="N156" s="272"/>
    </row>
    <row r="157" spans="1:14" s="3" customFormat="1" ht="12" customHeight="1" x14ac:dyDescent="0.15">
      <c r="A157" s="1" t="s">
        <v>630</v>
      </c>
      <c r="B157" s="2" t="s">
        <v>781</v>
      </c>
      <c r="C157" s="6">
        <v>10</v>
      </c>
      <c r="D157" s="2" t="s">
        <v>716</v>
      </c>
      <c r="E157" s="6">
        <v>4550</v>
      </c>
      <c r="F157" s="18"/>
      <c r="G157" s="24" t="s">
        <v>594</v>
      </c>
      <c r="H157" s="18"/>
      <c r="I157" s="24" t="s">
        <v>594</v>
      </c>
      <c r="J157" s="24" t="s">
        <v>594</v>
      </c>
      <c r="K157" s="24" t="s">
        <v>594</v>
      </c>
      <c r="L157" s="24" t="s">
        <v>594</v>
      </c>
      <c r="M157" s="8"/>
      <c r="N157" s="272"/>
    </row>
    <row r="158" spans="1:14" s="3" customFormat="1" ht="12" customHeight="1" x14ac:dyDescent="0.15">
      <c r="A158" s="1" t="s">
        <v>631</v>
      </c>
      <c r="B158" s="2" t="s">
        <v>781</v>
      </c>
      <c r="C158" s="6">
        <v>11</v>
      </c>
      <c r="D158" s="2" t="s">
        <v>716</v>
      </c>
      <c r="E158" s="6">
        <v>4560</v>
      </c>
      <c r="F158" s="24" t="s">
        <v>594</v>
      </c>
      <c r="G158" s="18"/>
      <c r="H158" s="24" t="s">
        <v>594</v>
      </c>
      <c r="I158" s="24" t="s">
        <v>594</v>
      </c>
      <c r="J158" s="24" t="s">
        <v>594</v>
      </c>
      <c r="K158" s="24" t="s">
        <v>594</v>
      </c>
      <c r="L158" s="24" t="s">
        <v>594</v>
      </c>
      <c r="M158" s="8"/>
      <c r="N158" s="272"/>
    </row>
    <row r="159" spans="1:14" s="3" customFormat="1" ht="12" customHeight="1" x14ac:dyDescent="0.15">
      <c r="A159" s="1" t="s">
        <v>464</v>
      </c>
      <c r="B159" s="2" t="s">
        <v>781</v>
      </c>
      <c r="C159" s="6">
        <v>12</v>
      </c>
      <c r="D159" s="2" t="s">
        <v>716</v>
      </c>
      <c r="E159" s="6">
        <v>4570</v>
      </c>
      <c r="F159" s="18"/>
      <c r="G159" s="24" t="s">
        <v>594</v>
      </c>
      <c r="H159" s="18"/>
      <c r="I159" s="24" t="s">
        <v>594</v>
      </c>
      <c r="J159" s="24" t="s">
        <v>594</v>
      </c>
      <c r="K159" s="24" t="s">
        <v>594</v>
      </c>
      <c r="L159" s="24" t="s">
        <v>594</v>
      </c>
      <c r="M159" s="8"/>
      <c r="N159" s="272"/>
    </row>
    <row r="160" spans="1:14" s="3" customFormat="1" ht="12" customHeight="1" x14ac:dyDescent="0.15">
      <c r="A160" s="1" t="s">
        <v>632</v>
      </c>
      <c r="B160" s="2" t="s">
        <v>781</v>
      </c>
      <c r="C160" s="6">
        <v>13</v>
      </c>
      <c r="D160" s="2" t="s">
        <v>716</v>
      </c>
      <c r="E160" s="6">
        <v>4580</v>
      </c>
      <c r="F160" s="18"/>
      <c r="G160" s="24" t="s">
        <v>594</v>
      </c>
      <c r="H160" s="18"/>
      <c r="I160" s="24" t="s">
        <v>594</v>
      </c>
      <c r="J160" s="24" t="s">
        <v>594</v>
      </c>
      <c r="K160" s="24" t="s">
        <v>594</v>
      </c>
      <c r="L160" s="24" t="s">
        <v>594</v>
      </c>
      <c r="M160" s="8"/>
      <c r="N160" s="272"/>
    </row>
    <row r="161" spans="1:14" s="3" customFormat="1" ht="12" customHeight="1" thickBot="1" x14ac:dyDescent="0.2">
      <c r="A161" s="1" t="s">
        <v>633</v>
      </c>
      <c r="B161" s="2" t="s">
        <v>781</v>
      </c>
      <c r="C161" s="6">
        <v>14</v>
      </c>
      <c r="D161" s="2" t="s">
        <v>716</v>
      </c>
      <c r="E161" s="6">
        <v>4590</v>
      </c>
      <c r="F161" s="18"/>
      <c r="G161" s="18"/>
      <c r="H161" s="18"/>
      <c r="I161" s="18"/>
      <c r="J161" s="24" t="s">
        <v>594</v>
      </c>
      <c r="K161" s="24" t="s">
        <v>594</v>
      </c>
      <c r="L161" s="24" t="s">
        <v>594</v>
      </c>
      <c r="M161" s="8"/>
      <c r="N161" s="272"/>
    </row>
    <row r="162" spans="1:14" s="3" customFormat="1" ht="12" customHeight="1" thickTop="1" x14ac:dyDescent="0.15">
      <c r="A162" s="38" t="s">
        <v>551</v>
      </c>
      <c r="B162" s="39" t="s">
        <v>781</v>
      </c>
      <c r="C162" s="40">
        <v>15</v>
      </c>
      <c r="D162" s="39" t="s">
        <v>716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594</v>
      </c>
      <c r="K162" s="45" t="s">
        <v>594</v>
      </c>
      <c r="L162" s="45" t="s">
        <v>594</v>
      </c>
      <c r="M162" s="8"/>
      <c r="N162" s="272"/>
    </row>
    <row r="163" spans="1:14" s="3" customFormat="1" ht="12" customHeight="1" x14ac:dyDescent="0.15">
      <c r="A163" s="3" t="s">
        <v>263</v>
      </c>
      <c r="B163" s="2" t="s">
        <v>781</v>
      </c>
      <c r="C163" s="6">
        <v>16</v>
      </c>
      <c r="D163" s="2" t="s">
        <v>716</v>
      </c>
      <c r="E163" s="6">
        <v>4700</v>
      </c>
      <c r="F163" s="18"/>
      <c r="G163" s="18"/>
      <c r="H163" s="18"/>
      <c r="I163" s="18"/>
      <c r="J163" s="24" t="s">
        <v>594</v>
      </c>
      <c r="K163" s="24" t="s">
        <v>594</v>
      </c>
      <c r="L163" s="24" t="s">
        <v>594</v>
      </c>
      <c r="M163" s="8"/>
      <c r="N163" s="272"/>
    </row>
    <row r="164" spans="1:14" s="3" customFormat="1" ht="12" customHeight="1" x14ac:dyDescent="0.15">
      <c r="A164" s="30" t="s">
        <v>626</v>
      </c>
      <c r="E164" s="6"/>
      <c r="F164" s="24" t="s">
        <v>594</v>
      </c>
      <c r="G164" s="24" t="s">
        <v>594</v>
      </c>
      <c r="H164" s="24" t="s">
        <v>594</v>
      </c>
      <c r="I164" s="24" t="s">
        <v>594</v>
      </c>
      <c r="J164" s="24" t="s">
        <v>594</v>
      </c>
      <c r="K164" s="24" t="s">
        <v>594</v>
      </c>
      <c r="L164" s="24" t="s">
        <v>594</v>
      </c>
      <c r="M164" s="8"/>
      <c r="N164" s="272"/>
    </row>
    <row r="165" spans="1:14" s="3" customFormat="1" ht="12" customHeight="1" x14ac:dyDescent="0.15">
      <c r="A165" s="1" t="s">
        <v>471</v>
      </c>
      <c r="B165" s="2" t="s">
        <v>781</v>
      </c>
      <c r="C165" s="6">
        <v>17</v>
      </c>
      <c r="D165" s="2" t="s">
        <v>716</v>
      </c>
      <c r="E165" s="6">
        <v>4810</v>
      </c>
      <c r="F165" s="18"/>
      <c r="G165" s="24" t="s">
        <v>594</v>
      </c>
      <c r="H165" s="24" t="s">
        <v>594</v>
      </c>
      <c r="I165" s="24" t="s">
        <v>594</v>
      </c>
      <c r="J165" s="24" t="s">
        <v>594</v>
      </c>
      <c r="K165" s="24" t="s">
        <v>594</v>
      </c>
      <c r="L165" s="24" t="s">
        <v>594</v>
      </c>
      <c r="M165" s="8"/>
      <c r="N165" s="272"/>
    </row>
    <row r="166" spans="1:14" s="3" customFormat="1" ht="12" customHeight="1" x14ac:dyDescent="0.15">
      <c r="A166" s="1" t="s">
        <v>472</v>
      </c>
      <c r="B166" s="2" t="s">
        <v>781</v>
      </c>
      <c r="C166" s="6">
        <v>18</v>
      </c>
      <c r="D166" s="2" t="s">
        <v>716</v>
      </c>
      <c r="E166" s="6">
        <v>4890</v>
      </c>
      <c r="F166" s="18"/>
      <c r="G166" s="24" t="s">
        <v>594</v>
      </c>
      <c r="H166" s="24" t="s">
        <v>594</v>
      </c>
      <c r="I166" s="24" t="s">
        <v>594</v>
      </c>
      <c r="J166" s="24" t="s">
        <v>594</v>
      </c>
      <c r="K166" s="24" t="s">
        <v>594</v>
      </c>
      <c r="L166" s="24" t="s">
        <v>594</v>
      </c>
      <c r="M166" s="8"/>
      <c r="N166" s="272"/>
    </row>
    <row r="167" spans="1:14" s="3" customFormat="1" ht="12" customHeight="1" x14ac:dyDescent="0.15">
      <c r="A167" s="30" t="s">
        <v>266</v>
      </c>
      <c r="B167" s="2"/>
      <c r="C167" s="6"/>
      <c r="D167" s="2"/>
      <c r="E167" s="6"/>
      <c r="F167" s="24" t="s">
        <v>594</v>
      </c>
      <c r="G167" s="24" t="s">
        <v>594</v>
      </c>
      <c r="H167" s="24" t="s">
        <v>594</v>
      </c>
      <c r="I167" s="24" t="s">
        <v>594</v>
      </c>
      <c r="J167" s="24" t="s">
        <v>594</v>
      </c>
      <c r="K167" s="24" t="s">
        <v>594</v>
      </c>
      <c r="L167" s="24" t="s">
        <v>594</v>
      </c>
      <c r="M167" s="8"/>
      <c r="N167" s="272"/>
    </row>
    <row r="168" spans="1:14" s="3" customFormat="1" ht="12" customHeight="1" thickBot="1" x14ac:dyDescent="0.2">
      <c r="A168" s="1" t="s">
        <v>473</v>
      </c>
      <c r="B168" s="2" t="s">
        <v>781</v>
      </c>
      <c r="C168" s="6">
        <v>19</v>
      </c>
      <c r="D168" s="2" t="s">
        <v>716</v>
      </c>
      <c r="E168" s="6">
        <v>4900</v>
      </c>
      <c r="F168" s="18"/>
      <c r="G168" s="18"/>
      <c r="H168" s="18"/>
      <c r="I168" s="24" t="s">
        <v>594</v>
      </c>
      <c r="J168" s="24" t="s">
        <v>594</v>
      </c>
      <c r="K168" s="24" t="s">
        <v>594</v>
      </c>
      <c r="L168" s="24" t="s">
        <v>594</v>
      </c>
      <c r="M168" s="8"/>
      <c r="N168" s="272"/>
    </row>
    <row r="169" spans="1:14" s="3" customFormat="1" ht="12" customHeight="1" thickTop="1" x14ac:dyDescent="0.15">
      <c r="A169" s="38" t="s">
        <v>424</v>
      </c>
      <c r="B169" s="39" t="s">
        <v>781</v>
      </c>
      <c r="C169" s="40">
        <v>20</v>
      </c>
      <c r="D169" s="39" t="s">
        <v>716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594</v>
      </c>
      <c r="K169" s="45" t="s">
        <v>594</v>
      </c>
      <c r="L169" s="45" t="s">
        <v>594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577</v>
      </c>
      <c r="G170" s="23" t="s">
        <v>578</v>
      </c>
      <c r="H170" s="23" t="s">
        <v>579</v>
      </c>
      <c r="I170" s="23" t="s">
        <v>580</v>
      </c>
      <c r="J170" s="23" t="s">
        <v>581</v>
      </c>
      <c r="K170" s="20"/>
      <c r="L170" s="20"/>
      <c r="M170" s="8"/>
      <c r="N170" s="272"/>
    </row>
    <row r="171" spans="1:14" s="3" customFormat="1" ht="12" customHeight="1" x14ac:dyDescent="0.2">
      <c r="A171" s="29" t="s">
        <v>264</v>
      </c>
      <c r="F171" s="23"/>
      <c r="G171" s="23"/>
      <c r="H171" s="16" t="s">
        <v>429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627</v>
      </c>
      <c r="B172" s="7"/>
      <c r="C172" s="7"/>
      <c r="D172" s="7"/>
      <c r="E172" s="7"/>
      <c r="F172" s="16" t="s">
        <v>427</v>
      </c>
      <c r="G172" s="16" t="s">
        <v>428</v>
      </c>
      <c r="H172" s="224" t="s">
        <v>99</v>
      </c>
      <c r="I172" s="16" t="s">
        <v>430</v>
      </c>
      <c r="J172" s="16" t="s">
        <v>431</v>
      </c>
      <c r="K172" s="20"/>
      <c r="L172" s="20"/>
      <c r="M172" s="8"/>
      <c r="N172" s="272"/>
    </row>
    <row r="173" spans="1:14" s="3" customFormat="1" ht="12" customHeight="1" x14ac:dyDescent="0.15">
      <c r="A173" s="1" t="s">
        <v>353</v>
      </c>
      <c r="B173" s="2" t="s">
        <v>628</v>
      </c>
      <c r="C173" s="6">
        <v>1</v>
      </c>
      <c r="D173" s="2" t="s">
        <v>716</v>
      </c>
      <c r="E173" s="6">
        <v>5110</v>
      </c>
      <c r="F173" s="18"/>
      <c r="G173" s="24" t="s">
        <v>594</v>
      </c>
      <c r="H173" s="24" t="s">
        <v>594</v>
      </c>
      <c r="I173" s="18"/>
      <c r="J173" s="24" t="s">
        <v>594</v>
      </c>
      <c r="K173" s="24" t="s">
        <v>594</v>
      </c>
      <c r="L173" s="24" t="s">
        <v>594</v>
      </c>
      <c r="M173" s="8"/>
      <c r="N173" s="272"/>
    </row>
    <row r="174" spans="1:14" s="3" customFormat="1" ht="12" customHeight="1" x14ac:dyDescent="0.15">
      <c r="A174" s="1" t="s">
        <v>354</v>
      </c>
      <c r="B174" s="6">
        <v>6</v>
      </c>
      <c r="C174" s="6">
        <v>2</v>
      </c>
      <c r="D174" s="2" t="s">
        <v>716</v>
      </c>
      <c r="E174" s="6">
        <v>5120</v>
      </c>
      <c r="F174" s="18"/>
      <c r="G174" s="24" t="s">
        <v>594</v>
      </c>
      <c r="H174" s="24" t="s">
        <v>594</v>
      </c>
      <c r="I174" s="18"/>
      <c r="J174" s="24" t="s">
        <v>594</v>
      </c>
      <c r="K174" s="24" t="s">
        <v>594</v>
      </c>
      <c r="L174" s="24" t="s">
        <v>594</v>
      </c>
      <c r="M174" s="8"/>
      <c r="N174" s="272"/>
    </row>
    <row r="175" spans="1:14" s="3" customFormat="1" ht="12" customHeight="1" x14ac:dyDescent="0.15">
      <c r="A175" s="1" t="s">
        <v>231</v>
      </c>
      <c r="B175" s="2" t="s">
        <v>628</v>
      </c>
      <c r="C175" s="6">
        <v>3</v>
      </c>
      <c r="D175" s="2" t="s">
        <v>716</v>
      </c>
      <c r="E175" s="6">
        <v>5130</v>
      </c>
      <c r="F175" s="18"/>
      <c r="G175" s="24" t="s">
        <v>594</v>
      </c>
      <c r="H175" s="24" t="s">
        <v>594</v>
      </c>
      <c r="I175" s="18"/>
      <c r="J175" s="24" t="s">
        <v>594</v>
      </c>
      <c r="K175" s="24" t="s">
        <v>594</v>
      </c>
      <c r="L175" s="24" t="s">
        <v>594</v>
      </c>
      <c r="M175" s="8"/>
      <c r="N175" s="272"/>
    </row>
    <row r="176" spans="1:14" s="3" customFormat="1" ht="12" customHeight="1" thickBot="1" x14ac:dyDescent="0.2">
      <c r="A176" s="1" t="s">
        <v>230</v>
      </c>
      <c r="B176" s="2" t="s">
        <v>628</v>
      </c>
      <c r="C176" s="6">
        <v>4</v>
      </c>
      <c r="D176" s="2" t="s">
        <v>716</v>
      </c>
      <c r="E176" s="6">
        <v>5140</v>
      </c>
      <c r="F176" s="18"/>
      <c r="G176" s="24" t="s">
        <v>594</v>
      </c>
      <c r="H176" s="24" t="s">
        <v>594</v>
      </c>
      <c r="I176" s="18"/>
      <c r="J176" s="24" t="s">
        <v>594</v>
      </c>
      <c r="K176" s="24" t="s">
        <v>594</v>
      </c>
      <c r="L176" s="24" t="s">
        <v>594</v>
      </c>
      <c r="M176" s="8"/>
      <c r="N176" s="272"/>
    </row>
    <row r="177" spans="1:14" s="3" customFormat="1" ht="12" customHeight="1" thickTop="1" x14ac:dyDescent="0.15">
      <c r="A177" s="38" t="s">
        <v>552</v>
      </c>
      <c r="B177" s="39" t="s">
        <v>628</v>
      </c>
      <c r="C177" s="44">
        <v>5</v>
      </c>
      <c r="D177" s="39" t="s">
        <v>716</v>
      </c>
      <c r="E177" s="44">
        <v>5100</v>
      </c>
      <c r="F177" s="41">
        <f>SUM(F173:F176)</f>
        <v>0</v>
      </c>
      <c r="G177" s="41" t="s">
        <v>594</v>
      </c>
      <c r="H177" s="41" t="s">
        <v>594</v>
      </c>
      <c r="I177" s="41">
        <f>SUM(I173:I176)</f>
        <v>0</v>
      </c>
      <c r="J177" s="45" t="s">
        <v>594</v>
      </c>
      <c r="K177" s="45" t="s">
        <v>594</v>
      </c>
      <c r="L177" s="45" t="s">
        <v>594</v>
      </c>
      <c r="M177" s="8"/>
      <c r="N177" s="272"/>
    </row>
    <row r="178" spans="1:14" s="3" customFormat="1" ht="12" customHeight="1" x14ac:dyDescent="0.15">
      <c r="A178" s="30" t="s">
        <v>786</v>
      </c>
      <c r="B178" s="2"/>
      <c r="C178" s="2"/>
      <c r="D178" s="2"/>
      <c r="E178" s="2"/>
      <c r="F178" s="24" t="s">
        <v>594</v>
      </c>
      <c r="G178" s="24" t="s">
        <v>594</v>
      </c>
      <c r="H178" s="24" t="s">
        <v>594</v>
      </c>
      <c r="I178" s="24" t="s">
        <v>594</v>
      </c>
      <c r="J178" s="24" t="s">
        <v>594</v>
      </c>
      <c r="K178" s="24" t="s">
        <v>594</v>
      </c>
      <c r="L178" s="24" t="s">
        <v>594</v>
      </c>
      <c r="M178" s="8"/>
      <c r="N178" s="272"/>
    </row>
    <row r="179" spans="1:14" s="3" customFormat="1" ht="12" customHeight="1" x14ac:dyDescent="0.15">
      <c r="A179" s="1" t="s">
        <v>232</v>
      </c>
      <c r="B179" s="2" t="s">
        <v>628</v>
      </c>
      <c r="C179" s="6">
        <v>6</v>
      </c>
      <c r="D179" s="2" t="s">
        <v>716</v>
      </c>
      <c r="E179" s="6">
        <v>5210</v>
      </c>
      <c r="F179" s="24" t="s">
        <v>594</v>
      </c>
      <c r="G179" s="18"/>
      <c r="H179" s="18"/>
      <c r="I179" s="18"/>
      <c r="J179" s="18">
        <v>30000</v>
      </c>
      <c r="K179" s="24" t="s">
        <v>594</v>
      </c>
      <c r="L179" s="24" t="s">
        <v>594</v>
      </c>
      <c r="M179" s="8"/>
      <c r="N179" s="272"/>
    </row>
    <row r="180" spans="1:14" s="3" customFormat="1" ht="12" customHeight="1" x14ac:dyDescent="0.15">
      <c r="A180" s="1" t="s">
        <v>233</v>
      </c>
      <c r="B180" s="2" t="s">
        <v>628</v>
      </c>
      <c r="C180" s="6">
        <v>7</v>
      </c>
      <c r="D180" s="2" t="s">
        <v>716</v>
      </c>
      <c r="E180" s="6">
        <v>5221</v>
      </c>
      <c r="F180" s="18"/>
      <c r="G180" s="24" t="s">
        <v>594</v>
      </c>
      <c r="H180" s="18"/>
      <c r="I180" s="18"/>
      <c r="J180" s="18"/>
      <c r="K180" s="24" t="s">
        <v>594</v>
      </c>
      <c r="L180" s="24" t="s">
        <v>594</v>
      </c>
      <c r="M180" s="8"/>
      <c r="N180" s="272"/>
    </row>
    <row r="181" spans="1:14" s="3" customFormat="1" ht="12" customHeight="1" x14ac:dyDescent="0.15">
      <c r="A181" s="3" t="s">
        <v>234</v>
      </c>
      <c r="B181" s="2" t="s">
        <v>628</v>
      </c>
      <c r="C181" s="6">
        <v>8</v>
      </c>
      <c r="D181" s="2" t="s">
        <v>716</v>
      </c>
      <c r="E181" s="6">
        <v>5222</v>
      </c>
      <c r="F181" s="18"/>
      <c r="G181" s="18"/>
      <c r="H181" s="24" t="s">
        <v>594</v>
      </c>
      <c r="I181" s="18"/>
      <c r="J181" s="18"/>
      <c r="K181" s="24" t="s">
        <v>594</v>
      </c>
      <c r="L181" s="24" t="s">
        <v>594</v>
      </c>
      <c r="M181" s="8"/>
      <c r="N181" s="272"/>
    </row>
    <row r="182" spans="1:14" s="3" customFormat="1" ht="12" customHeight="1" thickBot="1" x14ac:dyDescent="0.2">
      <c r="A182" s="3" t="s">
        <v>366</v>
      </c>
      <c r="B182" s="2" t="s">
        <v>628</v>
      </c>
      <c r="C182" s="6">
        <v>9</v>
      </c>
      <c r="D182" s="2" t="s">
        <v>716</v>
      </c>
      <c r="E182" s="6">
        <v>5230</v>
      </c>
      <c r="F182" s="18"/>
      <c r="G182" s="18"/>
      <c r="H182" s="18"/>
      <c r="I182" s="24" t="s">
        <v>594</v>
      </c>
      <c r="J182" s="18"/>
      <c r="K182" s="24" t="s">
        <v>594</v>
      </c>
      <c r="L182" s="24" t="s">
        <v>594</v>
      </c>
      <c r="M182" s="8"/>
      <c r="N182" s="272"/>
    </row>
    <row r="183" spans="1:14" s="3" customFormat="1" ht="12" customHeight="1" thickTop="1" x14ac:dyDescent="0.15">
      <c r="A183" s="38" t="s">
        <v>534</v>
      </c>
      <c r="B183" s="39" t="s">
        <v>628</v>
      </c>
      <c r="C183" s="44">
        <v>10</v>
      </c>
      <c r="D183" s="39" t="s">
        <v>716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30000</v>
      </c>
      <c r="K183" s="45" t="s">
        <v>594</v>
      </c>
      <c r="L183" s="45" t="s">
        <v>594</v>
      </c>
      <c r="M183" s="8"/>
      <c r="N183" s="272"/>
    </row>
    <row r="184" spans="1:14" s="3" customFormat="1" ht="12" customHeight="1" x14ac:dyDescent="0.15">
      <c r="A184" s="30" t="s">
        <v>787</v>
      </c>
      <c r="B184" s="2"/>
      <c r="C184" s="6"/>
      <c r="D184" s="6"/>
      <c r="E184" s="6"/>
      <c r="F184" s="24" t="s">
        <v>594</v>
      </c>
      <c r="G184" s="24" t="s">
        <v>594</v>
      </c>
      <c r="H184" s="24" t="s">
        <v>594</v>
      </c>
      <c r="I184" s="24" t="s">
        <v>594</v>
      </c>
      <c r="J184" s="24" t="s">
        <v>594</v>
      </c>
      <c r="K184" s="24" t="s">
        <v>594</v>
      </c>
      <c r="L184" s="24" t="s">
        <v>594</v>
      </c>
      <c r="M184" s="8"/>
      <c r="N184" s="272"/>
    </row>
    <row r="185" spans="1:14" s="3" customFormat="1" ht="12" customHeight="1" x14ac:dyDescent="0.15">
      <c r="A185" s="1" t="s">
        <v>367</v>
      </c>
      <c r="B185" s="2" t="s">
        <v>628</v>
      </c>
      <c r="C185" s="6">
        <v>11</v>
      </c>
      <c r="D185" s="2" t="s">
        <v>716</v>
      </c>
      <c r="E185" s="6">
        <v>5251</v>
      </c>
      <c r="F185" s="18"/>
      <c r="G185" s="18"/>
      <c r="H185" s="18"/>
      <c r="I185" s="18"/>
      <c r="J185" s="24" t="s">
        <v>594</v>
      </c>
      <c r="K185" s="24" t="s">
        <v>594</v>
      </c>
      <c r="L185" s="24" t="s">
        <v>594</v>
      </c>
      <c r="M185" s="8"/>
      <c r="N185" s="272"/>
    </row>
    <row r="186" spans="1:14" s="3" customFormat="1" ht="12" customHeight="1" x14ac:dyDescent="0.15">
      <c r="A186" s="1" t="s">
        <v>368</v>
      </c>
      <c r="B186" s="2" t="s">
        <v>628</v>
      </c>
      <c r="C186" s="6">
        <v>12</v>
      </c>
      <c r="D186" s="2" t="s">
        <v>716</v>
      </c>
      <c r="E186" s="6">
        <v>5252</v>
      </c>
      <c r="F186" s="18"/>
      <c r="G186" s="18"/>
      <c r="H186" s="18"/>
      <c r="I186" s="18"/>
      <c r="J186" s="24" t="s">
        <v>594</v>
      </c>
      <c r="K186" s="24" t="s">
        <v>594</v>
      </c>
      <c r="L186" s="24" t="s">
        <v>594</v>
      </c>
      <c r="M186" s="8"/>
      <c r="N186" s="272"/>
    </row>
    <row r="187" spans="1:14" ht="12" customHeight="1" thickBot="1" x14ac:dyDescent="0.25">
      <c r="A187" s="1" t="s">
        <v>237</v>
      </c>
      <c r="B187" s="2" t="s">
        <v>628</v>
      </c>
      <c r="C187" s="6">
        <v>13</v>
      </c>
      <c r="D187" s="2" t="s">
        <v>716</v>
      </c>
      <c r="E187" s="6">
        <v>5253</v>
      </c>
      <c r="F187" s="18"/>
      <c r="G187" s="18"/>
      <c r="H187" s="18"/>
      <c r="I187" s="18"/>
      <c r="J187" s="24" t="s">
        <v>594</v>
      </c>
      <c r="K187" s="24" t="s">
        <v>594</v>
      </c>
      <c r="L187" s="24" t="s">
        <v>594</v>
      </c>
      <c r="N187" s="270"/>
    </row>
    <row r="188" spans="1:14" ht="12" customHeight="1" thickTop="1" x14ac:dyDescent="0.2">
      <c r="A188" s="38" t="s">
        <v>535</v>
      </c>
      <c r="B188" s="39" t="s">
        <v>628</v>
      </c>
      <c r="C188" s="40">
        <v>14</v>
      </c>
      <c r="D188" s="39" t="s">
        <v>716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594</v>
      </c>
      <c r="K188" s="45" t="s">
        <v>594</v>
      </c>
      <c r="L188" s="45" t="s">
        <v>594</v>
      </c>
      <c r="N188" s="270"/>
    </row>
    <row r="189" spans="1:14" s="3" customFormat="1" ht="12" customHeight="1" x14ac:dyDescent="0.15">
      <c r="A189" s="3" t="s">
        <v>788</v>
      </c>
      <c r="B189" s="2" t="s">
        <v>628</v>
      </c>
      <c r="C189" s="6">
        <v>15</v>
      </c>
      <c r="D189" s="2" t="s">
        <v>716</v>
      </c>
      <c r="E189" s="6">
        <v>5300</v>
      </c>
      <c r="F189" s="18"/>
      <c r="G189" s="18"/>
      <c r="H189" s="18"/>
      <c r="I189" s="18"/>
      <c r="J189" s="24" t="s">
        <v>594</v>
      </c>
      <c r="K189" s="24" t="s">
        <v>594</v>
      </c>
      <c r="L189" s="24" t="s">
        <v>594</v>
      </c>
      <c r="M189" s="8"/>
      <c r="N189" s="272"/>
    </row>
    <row r="190" spans="1:14" s="3" customFormat="1" ht="12" customHeight="1" x14ac:dyDescent="0.15">
      <c r="A190" s="3" t="s">
        <v>789</v>
      </c>
      <c r="B190" s="2" t="s">
        <v>628</v>
      </c>
      <c r="C190" s="6">
        <v>16</v>
      </c>
      <c r="D190" s="2" t="s">
        <v>716</v>
      </c>
      <c r="E190" s="6">
        <v>5500</v>
      </c>
      <c r="F190" s="18"/>
      <c r="G190" s="18"/>
      <c r="H190" s="18"/>
      <c r="I190" s="18"/>
      <c r="J190" s="24" t="s">
        <v>594</v>
      </c>
      <c r="K190" s="24" t="s">
        <v>594</v>
      </c>
      <c r="L190" s="24" t="s">
        <v>594</v>
      </c>
      <c r="M190" s="8"/>
      <c r="N190" s="272"/>
    </row>
    <row r="191" spans="1:14" s="3" customFormat="1" ht="12" customHeight="1" thickBot="1" x14ac:dyDescent="0.2">
      <c r="A191" s="1" t="s">
        <v>790</v>
      </c>
      <c r="B191" s="2" t="s">
        <v>628</v>
      </c>
      <c r="C191" s="6">
        <v>17</v>
      </c>
      <c r="D191" s="2" t="s">
        <v>716</v>
      </c>
      <c r="E191" s="6">
        <v>5600</v>
      </c>
      <c r="F191" s="18"/>
      <c r="G191" s="18"/>
      <c r="H191" s="18"/>
      <c r="I191" s="18"/>
      <c r="J191" s="24" t="s">
        <v>594</v>
      </c>
      <c r="K191" s="24" t="s">
        <v>594</v>
      </c>
      <c r="L191" s="24" t="s">
        <v>594</v>
      </c>
      <c r="M191" s="8"/>
      <c r="N191" s="272"/>
    </row>
    <row r="192" spans="1:14" s="3" customFormat="1" ht="12" customHeight="1" thickTop="1" thickBot="1" x14ac:dyDescent="0.25">
      <c r="A192" s="38" t="s">
        <v>706</v>
      </c>
      <c r="B192" s="39" t="s">
        <v>628</v>
      </c>
      <c r="C192" s="40">
        <v>18</v>
      </c>
      <c r="D192" s="156" t="s">
        <v>716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30000</v>
      </c>
      <c r="K192" s="45" t="s">
        <v>594</v>
      </c>
      <c r="L192" s="45" t="s">
        <v>594</v>
      </c>
      <c r="M192" s="8"/>
      <c r="N192" s="272"/>
    </row>
    <row r="193" spans="1:14" s="3" customFormat="1" ht="12" customHeight="1" thickTop="1" x14ac:dyDescent="0.2">
      <c r="A193" s="46" t="s">
        <v>423</v>
      </c>
      <c r="B193" s="39" t="s">
        <v>628</v>
      </c>
      <c r="C193" s="40">
        <v>19</v>
      </c>
      <c r="D193" s="157" t="s">
        <v>716</v>
      </c>
      <c r="E193" s="44"/>
      <c r="F193" s="47">
        <f>F112+F140+F169+F192</f>
        <v>1341165.3700000001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30859.59</v>
      </c>
      <c r="K193" s="45" t="s">
        <v>594</v>
      </c>
      <c r="L193" s="45" t="s">
        <v>594</v>
      </c>
      <c r="M193" s="8"/>
      <c r="N193" s="272"/>
    </row>
    <row r="194" spans="1:14" s="3" customFormat="1" ht="12" customHeight="1" x14ac:dyDescent="0.15">
      <c r="A194" s="55" t="s">
        <v>435</v>
      </c>
      <c r="B194" s="36"/>
      <c r="C194" s="58"/>
      <c r="D194" s="58"/>
      <c r="E194" s="58"/>
      <c r="F194" s="177" t="s">
        <v>273</v>
      </c>
      <c r="G194" s="177" t="s">
        <v>274</v>
      </c>
      <c r="H194" s="177" t="s">
        <v>275</v>
      </c>
      <c r="I194" s="177" t="s">
        <v>276</v>
      </c>
      <c r="J194" s="177" t="s">
        <v>277</v>
      </c>
      <c r="K194" s="177" t="s">
        <v>278</v>
      </c>
      <c r="L194" s="56"/>
      <c r="M194" s="8"/>
      <c r="N194" s="272"/>
    </row>
    <row r="195" spans="1:14" s="3" customFormat="1" ht="12" customHeight="1" x14ac:dyDescent="0.15">
      <c r="A195" s="29" t="s">
        <v>417</v>
      </c>
      <c r="F195" s="103" t="s">
        <v>835</v>
      </c>
      <c r="G195" s="103" t="s">
        <v>836</v>
      </c>
      <c r="H195" s="103" t="s">
        <v>837</v>
      </c>
      <c r="I195" s="103" t="s">
        <v>838</v>
      </c>
      <c r="J195" s="103" t="s">
        <v>839</v>
      </c>
      <c r="K195" s="103" t="s">
        <v>840</v>
      </c>
      <c r="L195" s="103" t="s">
        <v>905</v>
      </c>
      <c r="M195" s="8"/>
      <c r="N195" s="272"/>
    </row>
    <row r="196" spans="1:14" s="3" customFormat="1" ht="12" customHeight="1" x14ac:dyDescent="0.15">
      <c r="A196" s="30" t="s">
        <v>238</v>
      </c>
      <c r="F196" s="24" t="s">
        <v>594</v>
      </c>
      <c r="G196" s="24" t="s">
        <v>594</v>
      </c>
      <c r="H196" s="24" t="s">
        <v>594</v>
      </c>
      <c r="I196" s="24" t="s">
        <v>594</v>
      </c>
      <c r="J196" s="24" t="s">
        <v>594</v>
      </c>
      <c r="K196" s="24" t="s">
        <v>594</v>
      </c>
      <c r="L196" s="24" t="s">
        <v>594</v>
      </c>
      <c r="M196" s="8"/>
      <c r="N196" s="272"/>
    </row>
    <row r="197" spans="1:14" s="3" customFormat="1" ht="12" customHeight="1" x14ac:dyDescent="0.15">
      <c r="A197" s="1" t="s">
        <v>553</v>
      </c>
      <c r="B197" s="2" t="s">
        <v>638</v>
      </c>
      <c r="C197" s="2" t="s">
        <v>596</v>
      </c>
      <c r="D197" s="2" t="s">
        <v>717</v>
      </c>
      <c r="E197" s="6">
        <v>1100</v>
      </c>
      <c r="F197" s="18"/>
      <c r="G197" s="18"/>
      <c r="H197" s="18">
        <v>390900.79</v>
      </c>
      <c r="I197" s="18"/>
      <c r="J197" s="18"/>
      <c r="K197" s="18"/>
      <c r="L197" s="19">
        <f>SUM(F197:K197)</f>
        <v>390900.79</v>
      </c>
      <c r="M197" s="8"/>
      <c r="N197" s="272"/>
    </row>
    <row r="198" spans="1:14" s="3" customFormat="1" ht="12" customHeight="1" x14ac:dyDescent="0.15">
      <c r="A198" s="1" t="s">
        <v>554</v>
      </c>
      <c r="B198" s="2" t="s">
        <v>638</v>
      </c>
      <c r="C198" s="2" t="s">
        <v>597</v>
      </c>
      <c r="D198" s="2" t="s">
        <v>717</v>
      </c>
      <c r="E198" s="6">
        <v>1200</v>
      </c>
      <c r="F198" s="18"/>
      <c r="G198" s="18"/>
      <c r="H198" s="18">
        <v>121196.49</v>
      </c>
      <c r="I198" s="18"/>
      <c r="J198" s="18"/>
      <c r="K198" s="18"/>
      <c r="L198" s="19">
        <f>SUM(F198:K198)</f>
        <v>121196.49</v>
      </c>
      <c r="M198" s="8"/>
      <c r="N198" s="272"/>
    </row>
    <row r="199" spans="1:14" s="3" customFormat="1" ht="12" customHeight="1" x14ac:dyDescent="0.15">
      <c r="A199" s="1" t="s">
        <v>555</v>
      </c>
      <c r="B199" s="2" t="s">
        <v>638</v>
      </c>
      <c r="C199" s="2" t="s">
        <v>598</v>
      </c>
      <c r="D199" s="2" t="s">
        <v>717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556</v>
      </c>
      <c r="B200" s="2" t="s">
        <v>638</v>
      </c>
      <c r="C200" s="2" t="s">
        <v>599</v>
      </c>
      <c r="D200" s="2" t="s">
        <v>717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639</v>
      </c>
      <c r="E201" s="6"/>
      <c r="F201" s="24" t="s">
        <v>594</v>
      </c>
      <c r="G201" s="24" t="s">
        <v>594</v>
      </c>
      <c r="H201" s="24" t="s">
        <v>594</v>
      </c>
      <c r="I201" s="24" t="s">
        <v>594</v>
      </c>
      <c r="J201" s="24" t="s">
        <v>594</v>
      </c>
      <c r="K201" s="24" t="s">
        <v>594</v>
      </c>
      <c r="L201" s="24" t="s">
        <v>594</v>
      </c>
      <c r="M201" s="8"/>
      <c r="N201" s="272"/>
    </row>
    <row r="202" spans="1:14" s="3" customFormat="1" ht="12" customHeight="1" x14ac:dyDescent="0.15">
      <c r="A202" s="1" t="s">
        <v>557</v>
      </c>
      <c r="B202" s="2" t="s">
        <v>638</v>
      </c>
      <c r="C202" s="2" t="s">
        <v>600</v>
      </c>
      <c r="D202" s="2" t="s">
        <v>717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411</v>
      </c>
      <c r="B203" s="2" t="s">
        <v>638</v>
      </c>
      <c r="C203" s="2" t="s">
        <v>438</v>
      </c>
      <c r="D203" s="2" t="s">
        <v>717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412</v>
      </c>
      <c r="B204" s="2" t="s">
        <v>638</v>
      </c>
      <c r="C204" s="2" t="s">
        <v>439</v>
      </c>
      <c r="D204" s="2" t="s">
        <v>717</v>
      </c>
      <c r="E204" s="6">
        <v>2300</v>
      </c>
      <c r="F204" s="18"/>
      <c r="G204" s="18"/>
      <c r="H204" s="18">
        <v>15000</v>
      </c>
      <c r="I204" s="18"/>
      <c r="J204" s="18"/>
      <c r="K204" s="18"/>
      <c r="L204" s="19">
        <f t="shared" si="0"/>
        <v>15000</v>
      </c>
      <c r="M204" s="8"/>
      <c r="N204" s="272"/>
    </row>
    <row r="205" spans="1:14" s="3" customFormat="1" ht="12" customHeight="1" x14ac:dyDescent="0.15">
      <c r="A205" s="1" t="s">
        <v>413</v>
      </c>
      <c r="B205" s="2" t="s">
        <v>638</v>
      </c>
      <c r="C205" s="2" t="s">
        <v>440</v>
      </c>
      <c r="D205" s="2" t="s">
        <v>717</v>
      </c>
      <c r="E205" s="6">
        <v>2400</v>
      </c>
      <c r="F205" s="18"/>
      <c r="G205" s="18"/>
      <c r="H205" s="18">
        <v>2650.41</v>
      </c>
      <c r="I205" s="18"/>
      <c r="J205" s="18"/>
      <c r="K205" s="18"/>
      <c r="L205" s="19">
        <f t="shared" si="0"/>
        <v>2650.41</v>
      </c>
      <c r="M205" s="8"/>
      <c r="N205" s="272"/>
    </row>
    <row r="206" spans="1:14" s="3" customFormat="1" ht="12" customHeight="1" x14ac:dyDescent="0.15">
      <c r="A206" s="1" t="s">
        <v>559</v>
      </c>
      <c r="B206" s="2" t="s">
        <v>638</v>
      </c>
      <c r="C206" s="2" t="s">
        <v>441</v>
      </c>
      <c r="D206" s="2" t="s">
        <v>717</v>
      </c>
      <c r="E206" s="6">
        <v>2500</v>
      </c>
      <c r="F206" s="18"/>
      <c r="G206" s="18"/>
      <c r="H206" s="18">
        <v>1610.43</v>
      </c>
      <c r="I206" s="18"/>
      <c r="J206" s="18"/>
      <c r="K206" s="18"/>
      <c r="L206" s="19">
        <f t="shared" si="0"/>
        <v>1610.43</v>
      </c>
      <c r="M206" s="8"/>
      <c r="N206" s="272"/>
    </row>
    <row r="207" spans="1:14" s="3" customFormat="1" ht="12" customHeight="1" x14ac:dyDescent="0.15">
      <c r="A207" s="1" t="s">
        <v>560</v>
      </c>
      <c r="B207" s="2" t="s">
        <v>638</v>
      </c>
      <c r="C207" s="2" t="s">
        <v>442</v>
      </c>
      <c r="D207" s="2" t="s">
        <v>717</v>
      </c>
      <c r="E207" s="6">
        <v>2600</v>
      </c>
      <c r="F207" s="18"/>
      <c r="G207" s="18"/>
      <c r="H207" s="18">
        <v>1350</v>
      </c>
      <c r="I207" s="18"/>
      <c r="J207" s="18"/>
      <c r="K207" s="18"/>
      <c r="L207" s="19">
        <f t="shared" si="0"/>
        <v>1350</v>
      </c>
      <c r="M207" s="8"/>
      <c r="N207" s="272"/>
    </row>
    <row r="208" spans="1:14" s="3" customFormat="1" ht="12" customHeight="1" x14ac:dyDescent="0.15">
      <c r="A208" s="1" t="s">
        <v>561</v>
      </c>
      <c r="B208" s="2" t="s">
        <v>638</v>
      </c>
      <c r="C208" s="2" t="s">
        <v>443</v>
      </c>
      <c r="D208" s="2" t="s">
        <v>717</v>
      </c>
      <c r="E208" s="6">
        <v>2700</v>
      </c>
      <c r="F208" s="18"/>
      <c r="G208" s="18"/>
      <c r="H208" s="18">
        <v>43402.79</v>
      </c>
      <c r="I208" s="18"/>
      <c r="J208" s="18"/>
      <c r="K208" s="18"/>
      <c r="L208" s="19">
        <f t="shared" si="0"/>
        <v>43402.79</v>
      </c>
      <c r="M208" s="8"/>
      <c r="N208" s="272"/>
    </row>
    <row r="209" spans="1:14" s="3" customFormat="1" ht="12" customHeight="1" x14ac:dyDescent="0.15">
      <c r="A209" s="1" t="s">
        <v>415</v>
      </c>
      <c r="B209" s="2" t="s">
        <v>638</v>
      </c>
      <c r="C209" s="2" t="s">
        <v>640</v>
      </c>
      <c r="D209" s="2" t="s">
        <v>717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416</v>
      </c>
      <c r="B210" s="2" t="s">
        <v>638</v>
      </c>
      <c r="C210" s="2" t="s">
        <v>641</v>
      </c>
      <c r="D210" s="2" t="s">
        <v>717</v>
      </c>
      <c r="E210" s="6">
        <v>2900</v>
      </c>
      <c r="F210" s="24" t="s">
        <v>594</v>
      </c>
      <c r="G210" s="24" t="s">
        <v>594</v>
      </c>
      <c r="H210" s="24" t="s">
        <v>594</v>
      </c>
      <c r="I210" s="24" t="s">
        <v>594</v>
      </c>
      <c r="J210" s="24" t="s">
        <v>594</v>
      </c>
      <c r="K210" s="24" t="s">
        <v>594</v>
      </c>
      <c r="L210" s="24" t="s">
        <v>594</v>
      </c>
      <c r="M210" s="8"/>
      <c r="N210" s="272"/>
    </row>
    <row r="211" spans="1:14" s="3" customFormat="1" ht="12" customHeight="1" thickTop="1" x14ac:dyDescent="0.15">
      <c r="A211" s="38" t="s">
        <v>538</v>
      </c>
      <c r="B211" s="39" t="s">
        <v>638</v>
      </c>
      <c r="C211" s="39" t="s">
        <v>642</v>
      </c>
      <c r="D211" s="39" t="s">
        <v>717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576110.91000000015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576110.91000000015</v>
      </c>
      <c r="M211" s="8"/>
      <c r="N211" s="272"/>
    </row>
    <row r="212" spans="1:14" s="3" customFormat="1" ht="12" customHeight="1" x14ac:dyDescent="0.15">
      <c r="A212" s="55" t="s">
        <v>435</v>
      </c>
      <c r="B212" s="36"/>
      <c r="C212" s="36"/>
      <c r="D212" s="36"/>
      <c r="E212" s="36"/>
      <c r="F212" s="177" t="s">
        <v>273</v>
      </c>
      <c r="G212" s="177" t="s">
        <v>274</v>
      </c>
      <c r="H212" s="177" t="s">
        <v>275</v>
      </c>
      <c r="I212" s="177" t="s">
        <v>276</v>
      </c>
      <c r="J212" s="177" t="s">
        <v>277</v>
      </c>
      <c r="K212" s="177" t="s">
        <v>278</v>
      </c>
      <c r="L212" s="67"/>
      <c r="M212" s="8"/>
      <c r="N212" s="272"/>
    </row>
    <row r="213" spans="1:14" s="3" customFormat="1" ht="12" customHeight="1" x14ac:dyDescent="0.15">
      <c r="A213" s="29" t="s">
        <v>418</v>
      </c>
      <c r="B213" s="7"/>
      <c r="C213" s="7"/>
      <c r="D213" s="7"/>
      <c r="E213" s="7"/>
      <c r="F213" s="103" t="s">
        <v>835</v>
      </c>
      <c r="G213" s="103" t="s">
        <v>836</v>
      </c>
      <c r="H213" s="103" t="s">
        <v>837</v>
      </c>
      <c r="I213" s="103" t="s">
        <v>838</v>
      </c>
      <c r="J213" s="103" t="s">
        <v>839</v>
      </c>
      <c r="K213" s="103" t="s">
        <v>840</v>
      </c>
      <c r="L213" s="103" t="s">
        <v>905</v>
      </c>
      <c r="M213" s="8"/>
      <c r="N213" s="272"/>
    </row>
    <row r="214" spans="1:14" s="3" customFormat="1" ht="12" customHeight="1" x14ac:dyDescent="0.15">
      <c r="A214" s="30" t="s">
        <v>238</v>
      </c>
      <c r="F214" s="24" t="s">
        <v>594</v>
      </c>
      <c r="G214" s="24" t="s">
        <v>594</v>
      </c>
      <c r="H214" s="24" t="s">
        <v>594</v>
      </c>
      <c r="I214" s="24" t="s">
        <v>594</v>
      </c>
      <c r="J214" s="24" t="s">
        <v>594</v>
      </c>
      <c r="K214" s="24" t="s">
        <v>594</v>
      </c>
      <c r="L214" s="24" t="s">
        <v>594</v>
      </c>
      <c r="M214" s="8"/>
      <c r="N214" s="272"/>
    </row>
    <row r="215" spans="1:14" s="3" customFormat="1" ht="12" customHeight="1" x14ac:dyDescent="0.15">
      <c r="A215" s="1" t="s">
        <v>553</v>
      </c>
      <c r="B215" s="2" t="s">
        <v>643</v>
      </c>
      <c r="C215" s="2" t="s">
        <v>596</v>
      </c>
      <c r="D215" s="2" t="s">
        <v>717</v>
      </c>
      <c r="E215" s="6">
        <v>1100</v>
      </c>
      <c r="F215" s="18"/>
      <c r="G215" s="18"/>
      <c r="H215" s="18">
        <v>148542.29999999999</v>
      </c>
      <c r="I215" s="18"/>
      <c r="J215" s="18"/>
      <c r="K215" s="18"/>
      <c r="L215" s="19">
        <f>SUM(F215:K215)</f>
        <v>148542.29999999999</v>
      </c>
      <c r="M215" s="8"/>
      <c r="N215" s="272"/>
    </row>
    <row r="216" spans="1:14" s="3" customFormat="1" ht="12" customHeight="1" x14ac:dyDescent="0.15">
      <c r="A216" s="1" t="s">
        <v>554</v>
      </c>
      <c r="B216" s="2" t="s">
        <v>643</v>
      </c>
      <c r="C216" s="2" t="s">
        <v>597</v>
      </c>
      <c r="D216" s="2" t="s">
        <v>717</v>
      </c>
      <c r="E216" s="6">
        <v>1200</v>
      </c>
      <c r="F216" s="18"/>
      <c r="G216" s="18"/>
      <c r="H216" s="18">
        <v>84470.29</v>
      </c>
      <c r="I216" s="18"/>
      <c r="J216" s="18"/>
      <c r="K216" s="18"/>
      <c r="L216" s="19">
        <f>SUM(F216:K216)</f>
        <v>84470.29</v>
      </c>
      <c r="M216" s="8"/>
      <c r="N216" s="272"/>
    </row>
    <row r="217" spans="1:14" s="3" customFormat="1" ht="12" customHeight="1" x14ac:dyDescent="0.15">
      <c r="A217" s="1" t="s">
        <v>555</v>
      </c>
      <c r="B217" s="2" t="s">
        <v>643</v>
      </c>
      <c r="C217" s="2" t="s">
        <v>598</v>
      </c>
      <c r="D217" s="2" t="s">
        <v>717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556</v>
      </c>
      <c r="B218" s="2" t="s">
        <v>643</v>
      </c>
      <c r="C218" s="2" t="s">
        <v>599</v>
      </c>
      <c r="D218" s="2" t="s">
        <v>717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639</v>
      </c>
      <c r="B219" s="1" t="s">
        <v>444</v>
      </c>
      <c r="E219" s="6"/>
      <c r="F219" s="24" t="s">
        <v>594</v>
      </c>
      <c r="G219" s="24" t="s">
        <v>594</v>
      </c>
      <c r="H219" s="24" t="s">
        <v>594</v>
      </c>
      <c r="I219" s="24" t="s">
        <v>594</v>
      </c>
      <c r="J219" s="24" t="s">
        <v>594</v>
      </c>
      <c r="K219" s="24" t="s">
        <v>594</v>
      </c>
      <c r="L219" s="24" t="s">
        <v>594</v>
      </c>
      <c r="M219" s="8"/>
      <c r="N219" s="272"/>
    </row>
    <row r="220" spans="1:14" s="3" customFormat="1" ht="12" customHeight="1" x14ac:dyDescent="0.15">
      <c r="A220" s="1" t="s">
        <v>557</v>
      </c>
      <c r="B220" s="2" t="s">
        <v>643</v>
      </c>
      <c r="C220" s="2" t="s">
        <v>600</v>
      </c>
      <c r="D220" s="2" t="s">
        <v>717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411</v>
      </c>
      <c r="B221" s="2" t="s">
        <v>643</v>
      </c>
      <c r="C221" s="2" t="s">
        <v>438</v>
      </c>
      <c r="D221" s="2" t="s">
        <v>717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412</v>
      </c>
      <c r="B222" s="2" t="s">
        <v>643</v>
      </c>
      <c r="C222" s="2" t="s">
        <v>439</v>
      </c>
      <c r="D222" s="2" t="s">
        <v>717</v>
      </c>
      <c r="E222" s="6">
        <v>2300</v>
      </c>
      <c r="F222" s="18"/>
      <c r="G222" s="18"/>
      <c r="H222" s="18">
        <v>5700</v>
      </c>
      <c r="I222" s="18"/>
      <c r="J222" s="18"/>
      <c r="K222" s="18"/>
      <c r="L222" s="19">
        <f t="shared" si="2"/>
        <v>5700</v>
      </c>
      <c r="M222" s="8"/>
      <c r="N222" s="272"/>
    </row>
    <row r="223" spans="1:14" s="3" customFormat="1" ht="12" customHeight="1" x14ac:dyDescent="0.15">
      <c r="A223" s="1" t="s">
        <v>413</v>
      </c>
      <c r="B223" s="2" t="s">
        <v>643</v>
      </c>
      <c r="C223" s="2" t="s">
        <v>440</v>
      </c>
      <c r="D223" s="2" t="s">
        <v>717</v>
      </c>
      <c r="E223" s="6">
        <v>2400</v>
      </c>
      <c r="F223" s="18"/>
      <c r="G223" s="18"/>
      <c r="H223" s="18">
        <v>1007.15</v>
      </c>
      <c r="I223" s="18"/>
      <c r="J223" s="18"/>
      <c r="K223" s="18"/>
      <c r="L223" s="19">
        <f t="shared" si="2"/>
        <v>1007.15</v>
      </c>
      <c r="M223" s="8"/>
      <c r="N223" s="272"/>
    </row>
    <row r="224" spans="1:14" s="3" customFormat="1" ht="12" customHeight="1" x14ac:dyDescent="0.15">
      <c r="A224" s="1" t="s">
        <v>559</v>
      </c>
      <c r="B224" s="2" t="s">
        <v>643</v>
      </c>
      <c r="C224" s="2" t="s">
        <v>441</v>
      </c>
      <c r="D224" s="2" t="s">
        <v>717</v>
      </c>
      <c r="E224" s="6">
        <v>2500</v>
      </c>
      <c r="F224" s="18"/>
      <c r="G224" s="18"/>
      <c r="H224" s="18">
        <v>611.96</v>
      </c>
      <c r="I224" s="18"/>
      <c r="J224" s="18"/>
      <c r="K224" s="18"/>
      <c r="L224" s="19">
        <f t="shared" si="2"/>
        <v>611.96</v>
      </c>
      <c r="M224" s="8"/>
      <c r="N224" s="272"/>
    </row>
    <row r="225" spans="1:14" s="3" customFormat="1" ht="12" customHeight="1" x14ac:dyDescent="0.15">
      <c r="A225" s="1" t="s">
        <v>560</v>
      </c>
      <c r="B225" s="2" t="s">
        <v>643</v>
      </c>
      <c r="C225" s="2" t="s">
        <v>442</v>
      </c>
      <c r="D225" s="2" t="s">
        <v>717</v>
      </c>
      <c r="E225" s="6">
        <v>2600</v>
      </c>
      <c r="F225" s="18"/>
      <c r="G225" s="18"/>
      <c r="H225" s="18">
        <v>513</v>
      </c>
      <c r="I225" s="18"/>
      <c r="J225" s="18"/>
      <c r="K225" s="18"/>
      <c r="L225" s="19">
        <f t="shared" si="2"/>
        <v>513</v>
      </c>
      <c r="M225" s="8"/>
      <c r="N225" s="272"/>
    </row>
    <row r="226" spans="1:14" s="3" customFormat="1" ht="12" customHeight="1" x14ac:dyDescent="0.15">
      <c r="A226" s="1" t="s">
        <v>561</v>
      </c>
      <c r="B226" s="2" t="s">
        <v>643</v>
      </c>
      <c r="C226" s="2" t="s">
        <v>443</v>
      </c>
      <c r="D226" s="2" t="s">
        <v>717</v>
      </c>
      <c r="E226" s="6">
        <v>2700</v>
      </c>
      <c r="F226" s="18"/>
      <c r="G226" s="18"/>
      <c r="H226" s="18">
        <v>16493.060000000001</v>
      </c>
      <c r="I226" s="18"/>
      <c r="J226" s="18"/>
      <c r="K226" s="18"/>
      <c r="L226" s="19">
        <f t="shared" si="2"/>
        <v>16493.060000000001</v>
      </c>
      <c r="M226" s="8"/>
      <c r="N226" s="272"/>
    </row>
    <row r="227" spans="1:14" s="3" customFormat="1" ht="12" customHeight="1" x14ac:dyDescent="0.15">
      <c r="A227" s="1" t="s">
        <v>415</v>
      </c>
      <c r="B227" s="2" t="s">
        <v>643</v>
      </c>
      <c r="C227" s="2" t="s">
        <v>640</v>
      </c>
      <c r="D227" s="2" t="s">
        <v>717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416</v>
      </c>
      <c r="B228" s="2" t="s">
        <v>643</v>
      </c>
      <c r="C228" s="2" t="s">
        <v>641</v>
      </c>
      <c r="D228" s="2" t="s">
        <v>717</v>
      </c>
      <c r="E228" s="6">
        <v>2900</v>
      </c>
      <c r="F228" s="24" t="s">
        <v>594</v>
      </c>
      <c r="G228" s="24" t="s">
        <v>594</v>
      </c>
      <c r="H228" s="24" t="s">
        <v>594</v>
      </c>
      <c r="I228" s="24" t="s">
        <v>594</v>
      </c>
      <c r="J228" s="24" t="s">
        <v>594</v>
      </c>
      <c r="K228" s="24" t="s">
        <v>594</v>
      </c>
      <c r="L228" s="24" t="s">
        <v>594</v>
      </c>
      <c r="M228" s="8"/>
      <c r="N228" s="272"/>
    </row>
    <row r="229" spans="1:14" s="3" customFormat="1" ht="12" customHeight="1" thickTop="1" x14ac:dyDescent="0.15">
      <c r="A229" s="38" t="s">
        <v>295</v>
      </c>
      <c r="B229" s="39" t="s">
        <v>643</v>
      </c>
      <c r="C229" s="39" t="s">
        <v>642</v>
      </c>
      <c r="D229" s="39" t="s">
        <v>717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257337.75999999995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257337.75999999995</v>
      </c>
      <c r="M229" s="8"/>
      <c r="N229" s="272"/>
    </row>
    <row r="230" spans="1:14" s="3" customFormat="1" ht="12" customHeight="1" x14ac:dyDescent="0.15">
      <c r="A230" s="55" t="s">
        <v>435</v>
      </c>
      <c r="B230" s="36"/>
      <c r="C230" s="75"/>
      <c r="D230" s="75"/>
      <c r="E230" s="75"/>
      <c r="F230" s="177" t="s">
        <v>273</v>
      </c>
      <c r="G230" s="177" t="s">
        <v>274</v>
      </c>
      <c r="H230" s="177" t="s">
        <v>275</v>
      </c>
      <c r="I230" s="177" t="s">
        <v>276</v>
      </c>
      <c r="J230" s="177" t="s">
        <v>277</v>
      </c>
      <c r="K230" s="177" t="s">
        <v>278</v>
      </c>
      <c r="L230" s="67"/>
      <c r="M230" s="8"/>
      <c r="N230" s="272"/>
    </row>
    <row r="231" spans="1:14" s="3" customFormat="1" ht="12" customHeight="1" x14ac:dyDescent="0.15">
      <c r="A231" s="29" t="s">
        <v>419</v>
      </c>
      <c r="F231" s="103" t="s">
        <v>835</v>
      </c>
      <c r="G231" s="103" t="s">
        <v>836</v>
      </c>
      <c r="H231" s="103" t="s">
        <v>837</v>
      </c>
      <c r="I231" s="103" t="s">
        <v>838</v>
      </c>
      <c r="J231" s="103" t="s">
        <v>839</v>
      </c>
      <c r="K231" s="103" t="s">
        <v>840</v>
      </c>
      <c r="L231" s="103" t="s">
        <v>905</v>
      </c>
      <c r="M231" s="8"/>
      <c r="N231" s="272"/>
    </row>
    <row r="232" spans="1:14" s="3" customFormat="1" ht="12" customHeight="1" x14ac:dyDescent="0.15">
      <c r="A232" s="30" t="s">
        <v>814</v>
      </c>
      <c r="F232" s="24" t="s">
        <v>594</v>
      </c>
      <c r="G232" s="24" t="s">
        <v>594</v>
      </c>
      <c r="H232" s="24" t="s">
        <v>594</v>
      </c>
      <c r="I232" s="24" t="s">
        <v>594</v>
      </c>
      <c r="J232" s="24" t="s">
        <v>594</v>
      </c>
      <c r="K232" s="24" t="s">
        <v>594</v>
      </c>
      <c r="L232" s="24" t="s">
        <v>594</v>
      </c>
      <c r="M232" s="8"/>
      <c r="N232" s="272"/>
    </row>
    <row r="233" spans="1:14" s="3" customFormat="1" ht="12" customHeight="1" x14ac:dyDescent="0.15">
      <c r="A233" s="1" t="s">
        <v>553</v>
      </c>
      <c r="B233" s="2" t="s">
        <v>647</v>
      </c>
      <c r="C233" s="2" t="s">
        <v>596</v>
      </c>
      <c r="D233" s="2" t="s">
        <v>717</v>
      </c>
      <c r="E233" s="6">
        <v>1100</v>
      </c>
      <c r="F233" s="18"/>
      <c r="G233" s="18"/>
      <c r="H233" s="18">
        <v>242358.49</v>
      </c>
      <c r="I233" s="18"/>
      <c r="J233" s="18"/>
      <c r="K233" s="18"/>
      <c r="L233" s="19">
        <f>SUM(F233:K233)</f>
        <v>242358.49</v>
      </c>
      <c r="M233" s="8"/>
      <c r="N233" s="272"/>
    </row>
    <row r="234" spans="1:14" s="3" customFormat="1" ht="12" customHeight="1" x14ac:dyDescent="0.15">
      <c r="A234" s="1" t="s">
        <v>554</v>
      </c>
      <c r="B234" s="2" t="s">
        <v>647</v>
      </c>
      <c r="C234" s="2" t="s">
        <v>597</v>
      </c>
      <c r="D234" s="2" t="s">
        <v>717</v>
      </c>
      <c r="E234" s="6">
        <v>1200</v>
      </c>
      <c r="F234" s="18"/>
      <c r="G234" s="18"/>
      <c r="H234" s="18">
        <v>161595.32999999999</v>
      </c>
      <c r="I234" s="18"/>
      <c r="J234" s="18"/>
      <c r="K234" s="18"/>
      <c r="L234" s="19">
        <f>SUM(F234:K234)</f>
        <v>161595.32999999999</v>
      </c>
      <c r="M234" s="8"/>
      <c r="N234" s="272"/>
    </row>
    <row r="235" spans="1:14" s="3" customFormat="1" ht="12" customHeight="1" x14ac:dyDescent="0.15">
      <c r="A235" s="1" t="s">
        <v>555</v>
      </c>
      <c r="B235" s="2" t="s">
        <v>647</v>
      </c>
      <c r="C235" s="2" t="s">
        <v>598</v>
      </c>
      <c r="D235" s="2" t="s">
        <v>717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556</v>
      </c>
      <c r="B236" s="2" t="s">
        <v>647</v>
      </c>
      <c r="C236" s="2" t="s">
        <v>599</v>
      </c>
      <c r="D236" s="2" t="s">
        <v>717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639</v>
      </c>
      <c r="C237" s="23"/>
      <c r="E237" s="6"/>
      <c r="F237" s="24" t="s">
        <v>594</v>
      </c>
      <c r="G237" s="24" t="s">
        <v>594</v>
      </c>
      <c r="H237" s="24" t="s">
        <v>594</v>
      </c>
      <c r="I237" s="24" t="s">
        <v>594</v>
      </c>
      <c r="J237" s="24" t="s">
        <v>594</v>
      </c>
      <c r="K237" s="24" t="s">
        <v>594</v>
      </c>
      <c r="L237" s="24" t="s">
        <v>594</v>
      </c>
      <c r="M237" s="8"/>
      <c r="N237" s="272"/>
    </row>
    <row r="238" spans="1:14" s="3" customFormat="1" ht="12" customHeight="1" x14ac:dyDescent="0.15">
      <c r="A238" s="1" t="s">
        <v>557</v>
      </c>
      <c r="B238" s="2" t="s">
        <v>647</v>
      </c>
      <c r="C238" s="2" t="s">
        <v>600</v>
      </c>
      <c r="D238" s="2" t="s">
        <v>717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411</v>
      </c>
      <c r="B239" s="2" t="s">
        <v>647</v>
      </c>
      <c r="C239" s="2" t="s">
        <v>438</v>
      </c>
      <c r="D239" s="2" t="s">
        <v>717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412</v>
      </c>
      <c r="B240" s="2" t="s">
        <v>647</v>
      </c>
      <c r="C240" s="2" t="s">
        <v>439</v>
      </c>
      <c r="D240" s="2" t="s">
        <v>717</v>
      </c>
      <c r="E240" s="6">
        <v>2300</v>
      </c>
      <c r="F240" s="18"/>
      <c r="G240" s="18"/>
      <c r="H240" s="18">
        <v>9300</v>
      </c>
      <c r="I240" s="18"/>
      <c r="J240" s="18"/>
      <c r="K240" s="18"/>
      <c r="L240" s="19">
        <f t="shared" si="4"/>
        <v>9300</v>
      </c>
      <c r="M240" s="8"/>
      <c r="N240" s="272"/>
    </row>
    <row r="241" spans="1:14" s="3" customFormat="1" ht="12" customHeight="1" x14ac:dyDescent="0.15">
      <c r="A241" s="1" t="s">
        <v>413</v>
      </c>
      <c r="B241" s="2" t="s">
        <v>647</v>
      </c>
      <c r="C241" s="2" t="s">
        <v>440</v>
      </c>
      <c r="D241" s="2" t="s">
        <v>717</v>
      </c>
      <c r="E241" s="6">
        <v>2400</v>
      </c>
      <c r="F241" s="18"/>
      <c r="G241" s="18"/>
      <c r="H241" s="18">
        <v>1643.25</v>
      </c>
      <c r="I241" s="18"/>
      <c r="J241" s="18"/>
      <c r="K241" s="18"/>
      <c r="L241" s="19">
        <f t="shared" si="4"/>
        <v>1643.25</v>
      </c>
      <c r="M241" s="8"/>
      <c r="N241" s="272"/>
    </row>
    <row r="242" spans="1:14" s="3" customFormat="1" ht="12" customHeight="1" x14ac:dyDescent="0.15">
      <c r="A242" s="1" t="s">
        <v>559</v>
      </c>
      <c r="B242" s="2" t="s">
        <v>647</v>
      </c>
      <c r="C242" s="2" t="s">
        <v>441</v>
      </c>
      <c r="D242" s="2" t="s">
        <v>717</v>
      </c>
      <c r="E242" s="6">
        <v>2500</v>
      </c>
      <c r="F242" s="18"/>
      <c r="G242" s="18"/>
      <c r="H242" s="18">
        <v>998.46</v>
      </c>
      <c r="I242" s="18"/>
      <c r="J242" s="18"/>
      <c r="K242" s="18"/>
      <c r="L242" s="19">
        <f t="shared" si="4"/>
        <v>998.46</v>
      </c>
      <c r="M242" s="8"/>
      <c r="N242" s="272"/>
    </row>
    <row r="243" spans="1:14" s="3" customFormat="1" ht="12" customHeight="1" x14ac:dyDescent="0.15">
      <c r="A243" s="1" t="s">
        <v>560</v>
      </c>
      <c r="B243" s="2" t="s">
        <v>647</v>
      </c>
      <c r="C243" s="2" t="s">
        <v>442</v>
      </c>
      <c r="D243" s="2" t="s">
        <v>717</v>
      </c>
      <c r="E243" s="6">
        <v>2600</v>
      </c>
      <c r="F243" s="18"/>
      <c r="G243" s="18"/>
      <c r="H243" s="18">
        <v>837</v>
      </c>
      <c r="I243" s="18"/>
      <c r="J243" s="18"/>
      <c r="K243" s="18"/>
      <c r="L243" s="19">
        <f t="shared" si="4"/>
        <v>837</v>
      </c>
      <c r="M243" s="8"/>
      <c r="N243" s="272"/>
    </row>
    <row r="244" spans="1:14" s="3" customFormat="1" ht="12" customHeight="1" x14ac:dyDescent="0.15">
      <c r="A244" s="1" t="s">
        <v>561</v>
      </c>
      <c r="B244" s="2" t="s">
        <v>647</v>
      </c>
      <c r="C244" s="2" t="s">
        <v>443</v>
      </c>
      <c r="D244" s="2" t="s">
        <v>717</v>
      </c>
      <c r="E244" s="6">
        <v>2700</v>
      </c>
      <c r="F244" s="18"/>
      <c r="G244" s="18"/>
      <c r="H244" s="18">
        <v>26909.73</v>
      </c>
      <c r="I244" s="18"/>
      <c r="J244" s="18"/>
      <c r="K244" s="18"/>
      <c r="L244" s="19">
        <f t="shared" si="4"/>
        <v>26909.73</v>
      </c>
      <c r="M244" s="8"/>
      <c r="N244" s="272"/>
    </row>
    <row r="245" spans="1:14" s="3" customFormat="1" ht="12" customHeight="1" x14ac:dyDescent="0.15">
      <c r="A245" s="1" t="s">
        <v>415</v>
      </c>
      <c r="B245" s="2" t="s">
        <v>647</v>
      </c>
      <c r="C245" s="2" t="s">
        <v>640</v>
      </c>
      <c r="D245" s="2" t="s">
        <v>717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416</v>
      </c>
      <c r="B246" s="2" t="s">
        <v>647</v>
      </c>
      <c r="C246" s="2" t="s">
        <v>641</v>
      </c>
      <c r="D246" s="2" t="s">
        <v>717</v>
      </c>
      <c r="E246" s="6">
        <v>2900</v>
      </c>
      <c r="F246" s="24" t="s">
        <v>594</v>
      </c>
      <c r="G246" s="24" t="s">
        <v>594</v>
      </c>
      <c r="H246" s="24" t="s">
        <v>594</v>
      </c>
      <c r="I246" s="24" t="s">
        <v>594</v>
      </c>
      <c r="J246" s="24" t="s">
        <v>594</v>
      </c>
      <c r="K246" s="24" t="s">
        <v>594</v>
      </c>
      <c r="L246" s="24" t="s">
        <v>594</v>
      </c>
      <c r="M246" s="8"/>
      <c r="N246" s="272"/>
    </row>
    <row r="247" spans="1:14" s="3" customFormat="1" ht="12" customHeight="1" thickTop="1" x14ac:dyDescent="0.15">
      <c r="A247" s="38" t="s">
        <v>265</v>
      </c>
      <c r="B247" s="39" t="s">
        <v>647</v>
      </c>
      <c r="C247" s="40">
        <v>14</v>
      </c>
      <c r="D247" s="39" t="s">
        <v>717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443642.25999999995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443642.25999999995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273</v>
      </c>
      <c r="G248" s="177" t="s">
        <v>274</v>
      </c>
      <c r="H248" s="177" t="s">
        <v>275</v>
      </c>
      <c r="I248" s="177" t="s">
        <v>276</v>
      </c>
      <c r="J248" s="177" t="s">
        <v>277</v>
      </c>
      <c r="K248" s="177" t="s">
        <v>278</v>
      </c>
      <c r="L248" s="67"/>
      <c r="M248" s="8"/>
      <c r="N248" s="272"/>
    </row>
    <row r="249" spans="1:14" s="3" customFormat="1" ht="12" customHeight="1" x14ac:dyDescent="0.15">
      <c r="A249" s="29" t="s">
        <v>648</v>
      </c>
      <c r="B249" s="7"/>
      <c r="C249" s="7"/>
      <c r="D249" s="7"/>
      <c r="E249" s="7"/>
      <c r="F249" s="103" t="s">
        <v>835</v>
      </c>
      <c r="G249" s="103" t="s">
        <v>836</v>
      </c>
      <c r="H249" s="103" t="s">
        <v>837</v>
      </c>
      <c r="I249" s="103" t="s">
        <v>838</v>
      </c>
      <c r="J249" s="103" t="s">
        <v>839</v>
      </c>
      <c r="K249" s="103" t="s">
        <v>840</v>
      </c>
      <c r="L249" s="103" t="s">
        <v>905</v>
      </c>
      <c r="M249" s="8"/>
      <c r="N249" s="272"/>
    </row>
    <row r="250" spans="1:14" s="3" customFormat="1" ht="12" customHeight="1" x14ac:dyDescent="0.15">
      <c r="A250" s="1" t="s">
        <v>244</v>
      </c>
      <c r="B250" s="2" t="s">
        <v>649</v>
      </c>
      <c r="C250" s="2" t="s">
        <v>595</v>
      </c>
      <c r="D250" s="2" t="s">
        <v>717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650</v>
      </c>
      <c r="B251" s="2" t="s">
        <v>649</v>
      </c>
      <c r="C251" s="2" t="s">
        <v>609</v>
      </c>
      <c r="D251" s="2" t="s">
        <v>717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289</v>
      </c>
      <c r="B252" s="2" t="s">
        <v>649</v>
      </c>
      <c r="C252" s="2" t="s">
        <v>615</v>
      </c>
      <c r="D252" s="2" t="s">
        <v>717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290</v>
      </c>
      <c r="B253" s="2" t="s">
        <v>649</v>
      </c>
      <c r="C253" s="2" t="s">
        <v>621</v>
      </c>
      <c r="D253" s="2" t="s">
        <v>717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362</v>
      </c>
      <c r="B254" s="2" t="s">
        <v>649</v>
      </c>
      <c r="C254" s="2" t="s">
        <v>781</v>
      </c>
      <c r="D254" s="2" t="s">
        <v>717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291</v>
      </c>
      <c r="B255" s="2" t="s">
        <v>649</v>
      </c>
      <c r="C255" s="6">
        <v>6</v>
      </c>
      <c r="D255" s="2" t="s">
        <v>717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297</v>
      </c>
      <c r="B256" s="40">
        <v>10</v>
      </c>
      <c r="C256" s="40">
        <v>7</v>
      </c>
      <c r="D256" s="39" t="s">
        <v>717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298</v>
      </c>
      <c r="B257" s="40">
        <v>10</v>
      </c>
      <c r="C257" s="40">
        <v>8</v>
      </c>
      <c r="D257" s="39" t="s">
        <v>717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1277090.9300000002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1277090.9300000002</v>
      </c>
      <c r="M257" s="8"/>
      <c r="N257" s="272"/>
    </row>
    <row r="258" spans="1:14" s="3" customFormat="1" ht="12" customHeight="1" x14ac:dyDescent="0.15">
      <c r="A258" s="34" t="s">
        <v>651</v>
      </c>
      <c r="F258" s="13"/>
      <c r="G258" s="13"/>
      <c r="H258" s="13"/>
      <c r="I258" s="13"/>
      <c r="J258" s="13"/>
      <c r="K258" s="14" t="s">
        <v>433</v>
      </c>
      <c r="L258" s="14" t="s">
        <v>652</v>
      </c>
      <c r="M258" s="8"/>
      <c r="N258" s="272"/>
    </row>
    <row r="259" spans="1:14" s="3" customFormat="1" ht="12" customHeight="1" x14ac:dyDescent="0.15">
      <c r="A259" s="30" t="s">
        <v>299</v>
      </c>
      <c r="E259" s="6">
        <v>5100</v>
      </c>
      <c r="F259" s="24" t="s">
        <v>594</v>
      </c>
      <c r="G259" s="24" t="s">
        <v>594</v>
      </c>
      <c r="H259" s="24" t="s">
        <v>594</v>
      </c>
      <c r="I259" s="24" t="s">
        <v>594</v>
      </c>
      <c r="J259" s="24" t="s">
        <v>594</v>
      </c>
      <c r="K259" s="24" t="s">
        <v>594</v>
      </c>
      <c r="L259" s="24" t="s">
        <v>594</v>
      </c>
      <c r="M259" s="8"/>
      <c r="N259" s="272"/>
    </row>
    <row r="260" spans="1:14" s="3" customFormat="1" ht="12" customHeight="1" x14ac:dyDescent="0.15">
      <c r="A260" s="1" t="s">
        <v>353</v>
      </c>
      <c r="B260" s="2" t="s">
        <v>649</v>
      </c>
      <c r="C260" s="6">
        <v>9</v>
      </c>
      <c r="D260" s="2" t="s">
        <v>717</v>
      </c>
      <c r="E260" s="6">
        <v>5110</v>
      </c>
      <c r="F260" s="24" t="s">
        <v>594</v>
      </c>
      <c r="G260" s="24" t="s">
        <v>594</v>
      </c>
      <c r="H260" s="24" t="s">
        <v>594</v>
      </c>
      <c r="I260" s="24" t="s">
        <v>594</v>
      </c>
      <c r="J260" s="24" t="s">
        <v>594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239</v>
      </c>
      <c r="B261" s="2" t="s">
        <v>649</v>
      </c>
      <c r="C261" s="6">
        <v>10</v>
      </c>
      <c r="D261" s="2" t="s">
        <v>717</v>
      </c>
      <c r="E261" s="6">
        <v>5120</v>
      </c>
      <c r="F261" s="24" t="s">
        <v>594</v>
      </c>
      <c r="G261" s="24" t="s">
        <v>594</v>
      </c>
      <c r="H261" s="24" t="s">
        <v>594</v>
      </c>
      <c r="I261" s="24" t="s">
        <v>594</v>
      </c>
      <c r="J261" s="24" t="s">
        <v>594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653</v>
      </c>
      <c r="B262" s="3"/>
      <c r="C262" s="3"/>
      <c r="D262" s="3"/>
      <c r="E262" s="6">
        <v>5200</v>
      </c>
      <c r="F262" s="24" t="s">
        <v>594</v>
      </c>
      <c r="G262" s="24" t="s">
        <v>594</v>
      </c>
      <c r="H262" s="24" t="s">
        <v>594</v>
      </c>
      <c r="I262" s="24" t="s">
        <v>594</v>
      </c>
      <c r="J262" s="24" t="s">
        <v>594</v>
      </c>
      <c r="K262" s="24" t="s">
        <v>594</v>
      </c>
      <c r="L262" s="24" t="s">
        <v>594</v>
      </c>
      <c r="N262" s="270"/>
    </row>
    <row r="263" spans="1:14" ht="12" customHeight="1" x14ac:dyDescent="0.2">
      <c r="A263" s="3" t="s">
        <v>240</v>
      </c>
      <c r="B263" s="6">
        <v>10</v>
      </c>
      <c r="C263" s="6">
        <v>11</v>
      </c>
      <c r="D263" s="2" t="s">
        <v>717</v>
      </c>
      <c r="E263" s="6">
        <v>5221</v>
      </c>
      <c r="F263" s="24" t="s">
        <v>594</v>
      </c>
      <c r="G263" s="24" t="s">
        <v>594</v>
      </c>
      <c r="H263" s="24" t="s">
        <v>594</v>
      </c>
      <c r="I263" s="24" t="s">
        <v>594</v>
      </c>
      <c r="J263" s="24" t="s">
        <v>594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311</v>
      </c>
      <c r="B264" s="6">
        <v>10</v>
      </c>
      <c r="C264" s="6">
        <v>12</v>
      </c>
      <c r="D264" s="2" t="s">
        <v>717</v>
      </c>
      <c r="E264" s="6">
        <v>5222</v>
      </c>
      <c r="F264" s="24" t="s">
        <v>594</v>
      </c>
      <c r="G264" s="24" t="s">
        <v>594</v>
      </c>
      <c r="H264" s="24" t="s">
        <v>594</v>
      </c>
      <c r="I264" s="24" t="s">
        <v>594</v>
      </c>
      <c r="J264" s="24" t="s">
        <v>594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241</v>
      </c>
      <c r="B265" s="6">
        <v>10</v>
      </c>
      <c r="C265" s="6">
        <v>13</v>
      </c>
      <c r="D265" s="2" t="s">
        <v>717</v>
      </c>
      <c r="E265" s="6">
        <v>5230</v>
      </c>
      <c r="F265" s="24" t="s">
        <v>594</v>
      </c>
      <c r="G265" s="24" t="s">
        <v>594</v>
      </c>
      <c r="H265" s="24" t="s">
        <v>594</v>
      </c>
      <c r="I265" s="24" t="s">
        <v>594</v>
      </c>
      <c r="J265" s="24" t="s">
        <v>594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373</v>
      </c>
      <c r="B266" s="6">
        <v>10</v>
      </c>
      <c r="C266" s="6">
        <v>14</v>
      </c>
      <c r="D266" s="2" t="s">
        <v>717</v>
      </c>
      <c r="E266" s="6">
        <v>5250</v>
      </c>
      <c r="F266" s="24" t="s">
        <v>594</v>
      </c>
      <c r="G266" s="24" t="s">
        <v>594</v>
      </c>
      <c r="H266" s="24" t="s">
        <v>594</v>
      </c>
      <c r="I266" s="24" t="s">
        <v>594</v>
      </c>
      <c r="J266" s="24" t="s">
        <v>594</v>
      </c>
      <c r="K266" s="18">
        <v>30000</v>
      </c>
      <c r="L266" s="19">
        <f t="shared" si="9"/>
        <v>30000</v>
      </c>
      <c r="N266" s="270"/>
    </row>
    <row r="267" spans="1:14" ht="12" customHeight="1" x14ac:dyDescent="0.2">
      <c r="A267" s="27" t="s">
        <v>546</v>
      </c>
      <c r="B267" s="6"/>
      <c r="C267" s="6"/>
      <c r="D267" s="6"/>
      <c r="E267" s="6">
        <v>5300</v>
      </c>
      <c r="F267" s="24" t="s">
        <v>594</v>
      </c>
      <c r="G267" s="24" t="s">
        <v>594</v>
      </c>
      <c r="H267" s="24" t="s">
        <v>594</v>
      </c>
      <c r="I267" s="24" t="s">
        <v>594</v>
      </c>
      <c r="J267" s="24" t="s">
        <v>594</v>
      </c>
      <c r="K267" s="24" t="s">
        <v>594</v>
      </c>
      <c r="L267" s="24" t="s">
        <v>594</v>
      </c>
      <c r="N267" s="270"/>
    </row>
    <row r="268" spans="1:14" ht="12" customHeight="1" x14ac:dyDescent="0.2">
      <c r="A268" s="3" t="s">
        <v>374</v>
      </c>
      <c r="B268" s="6">
        <v>10</v>
      </c>
      <c r="C268" s="6">
        <v>15</v>
      </c>
      <c r="D268" s="2" t="s">
        <v>717</v>
      </c>
      <c r="E268" s="6">
        <v>5310</v>
      </c>
      <c r="F268" s="24" t="s">
        <v>594</v>
      </c>
      <c r="G268" s="24" t="s">
        <v>594</v>
      </c>
      <c r="H268" s="24" t="s">
        <v>594</v>
      </c>
      <c r="I268" s="24" t="s">
        <v>594</v>
      </c>
      <c r="J268" s="24" t="s">
        <v>594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375</v>
      </c>
      <c r="B269" s="6">
        <v>10</v>
      </c>
      <c r="C269" s="6">
        <v>16</v>
      </c>
      <c r="D269" s="2" t="s">
        <v>717</v>
      </c>
      <c r="E269" s="6">
        <v>5390</v>
      </c>
      <c r="F269" s="24" t="s">
        <v>594</v>
      </c>
      <c r="G269" s="24" t="s">
        <v>594</v>
      </c>
      <c r="H269" s="24" t="s">
        <v>594</v>
      </c>
      <c r="I269" s="24" t="s">
        <v>594</v>
      </c>
      <c r="J269" s="24" t="s">
        <v>594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539</v>
      </c>
      <c r="B270" s="40">
        <v>10</v>
      </c>
      <c r="C270" s="40">
        <v>17</v>
      </c>
      <c r="D270" s="39" t="s">
        <v>717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30000</v>
      </c>
      <c r="L270" s="41">
        <f t="shared" si="9"/>
        <v>30000</v>
      </c>
      <c r="N270" s="270"/>
    </row>
    <row r="271" spans="1:14" s="3" customFormat="1" ht="12" customHeight="1" thickTop="1" x14ac:dyDescent="0.2">
      <c r="A271" s="43" t="s">
        <v>434</v>
      </c>
      <c r="B271" s="40">
        <v>10</v>
      </c>
      <c r="C271" s="40">
        <v>18</v>
      </c>
      <c r="D271" s="39" t="s">
        <v>717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1277090.9300000002</v>
      </c>
      <c r="I271" s="42">
        <f t="shared" si="11"/>
        <v>0</v>
      </c>
      <c r="J271" s="42">
        <f t="shared" si="11"/>
        <v>0</v>
      </c>
      <c r="K271" s="42">
        <f t="shared" si="11"/>
        <v>30000</v>
      </c>
      <c r="L271" s="42">
        <f t="shared" si="11"/>
        <v>1307090.9300000002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436</v>
      </c>
      <c r="F273" s="177" t="s">
        <v>273</v>
      </c>
      <c r="G273" s="177" t="s">
        <v>274</v>
      </c>
      <c r="H273" s="177" t="s">
        <v>275</v>
      </c>
      <c r="I273" s="177" t="s">
        <v>276</v>
      </c>
      <c r="J273" s="177" t="s">
        <v>277</v>
      </c>
      <c r="K273" s="177" t="s">
        <v>278</v>
      </c>
      <c r="M273" s="8"/>
      <c r="N273" s="272"/>
    </row>
    <row r="274" spans="1:14" s="3" customFormat="1" ht="12" customHeight="1" x14ac:dyDescent="0.15">
      <c r="A274" s="29" t="s">
        <v>417</v>
      </c>
      <c r="B274" s="34"/>
      <c r="C274" s="34"/>
      <c r="D274" s="34"/>
      <c r="E274" s="34"/>
      <c r="F274" s="103" t="s">
        <v>835</v>
      </c>
      <c r="G274" s="103" t="s">
        <v>836</v>
      </c>
      <c r="H274" s="103" t="s">
        <v>837</v>
      </c>
      <c r="I274" s="103" t="s">
        <v>838</v>
      </c>
      <c r="J274" s="103" t="s">
        <v>839</v>
      </c>
      <c r="K274" s="103" t="s">
        <v>840</v>
      </c>
      <c r="L274" s="103" t="s">
        <v>905</v>
      </c>
      <c r="M274" s="8"/>
      <c r="N274" s="272"/>
    </row>
    <row r="275" spans="1:14" s="3" customFormat="1" ht="12" customHeight="1" x14ac:dyDescent="0.15">
      <c r="A275" s="30" t="s">
        <v>814</v>
      </c>
      <c r="F275" s="24" t="s">
        <v>594</v>
      </c>
      <c r="G275" s="24" t="s">
        <v>594</v>
      </c>
      <c r="H275" s="24" t="s">
        <v>594</v>
      </c>
      <c r="I275" s="24" t="s">
        <v>594</v>
      </c>
      <c r="J275" s="24" t="s">
        <v>594</v>
      </c>
      <c r="K275" s="24" t="s">
        <v>594</v>
      </c>
      <c r="L275" s="24" t="s">
        <v>594</v>
      </c>
      <c r="M275" s="8"/>
      <c r="N275" s="272"/>
    </row>
    <row r="276" spans="1:14" s="3" customFormat="1" ht="12" customHeight="1" x14ac:dyDescent="0.15">
      <c r="A276" s="1" t="s">
        <v>553</v>
      </c>
      <c r="B276" s="2" t="s">
        <v>654</v>
      </c>
      <c r="C276" s="2" t="s">
        <v>596</v>
      </c>
      <c r="D276" s="2" t="s">
        <v>717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554</v>
      </c>
      <c r="B277" s="2" t="s">
        <v>654</v>
      </c>
      <c r="C277" s="2" t="s">
        <v>597</v>
      </c>
      <c r="D277" s="2" t="s">
        <v>717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555</v>
      </c>
      <c r="B278" s="2" t="s">
        <v>654</v>
      </c>
      <c r="C278" s="2" t="s">
        <v>598</v>
      </c>
      <c r="D278" s="2" t="s">
        <v>717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556</v>
      </c>
      <c r="B279" s="2" t="s">
        <v>654</v>
      </c>
      <c r="C279" s="2" t="s">
        <v>599</v>
      </c>
      <c r="D279" s="2" t="s">
        <v>717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639</v>
      </c>
      <c r="E280" s="6"/>
      <c r="F280" s="24" t="s">
        <v>594</v>
      </c>
      <c r="G280" s="24" t="s">
        <v>594</v>
      </c>
      <c r="H280" s="24" t="s">
        <v>594</v>
      </c>
      <c r="I280" s="24" t="s">
        <v>594</v>
      </c>
      <c r="J280" s="24" t="s">
        <v>594</v>
      </c>
      <c r="K280" s="24" t="s">
        <v>594</v>
      </c>
      <c r="L280" s="24" t="s">
        <v>594</v>
      </c>
      <c r="M280" s="8"/>
      <c r="N280" s="272"/>
    </row>
    <row r="281" spans="1:14" s="3" customFormat="1" ht="12" customHeight="1" x14ac:dyDescent="0.15">
      <c r="A281" s="1" t="s">
        <v>557</v>
      </c>
      <c r="B281" s="2" t="s">
        <v>654</v>
      </c>
      <c r="C281" s="2" t="s">
        <v>600</v>
      </c>
      <c r="D281" s="2" t="s">
        <v>717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411</v>
      </c>
      <c r="B282" s="2" t="s">
        <v>654</v>
      </c>
      <c r="C282" s="2" t="s">
        <v>438</v>
      </c>
      <c r="D282" s="2" t="s">
        <v>717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412</v>
      </c>
      <c r="B283" s="2" t="s">
        <v>654</v>
      </c>
      <c r="C283" s="2" t="s">
        <v>439</v>
      </c>
      <c r="D283" s="2" t="s">
        <v>717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413</v>
      </c>
      <c r="B284" s="2" t="s">
        <v>654</v>
      </c>
      <c r="C284" s="2" t="s">
        <v>440</v>
      </c>
      <c r="D284" s="2" t="s">
        <v>717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559</v>
      </c>
      <c r="B285" s="2" t="s">
        <v>654</v>
      </c>
      <c r="C285" s="2" t="s">
        <v>441</v>
      </c>
      <c r="D285" s="2" t="s">
        <v>717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560</v>
      </c>
      <c r="B286" s="2" t="s">
        <v>654</v>
      </c>
      <c r="C286" s="2" t="s">
        <v>442</v>
      </c>
      <c r="D286" s="2" t="s">
        <v>717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561</v>
      </c>
      <c r="B287" s="2" t="s">
        <v>654</v>
      </c>
      <c r="C287" s="2" t="s">
        <v>443</v>
      </c>
      <c r="D287" s="2" t="s">
        <v>717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415</v>
      </c>
      <c r="B288" s="2" t="s">
        <v>654</v>
      </c>
      <c r="C288" s="2" t="s">
        <v>640</v>
      </c>
      <c r="D288" s="2" t="s">
        <v>717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416</v>
      </c>
      <c r="B289" s="2" t="s">
        <v>654</v>
      </c>
      <c r="C289" s="2" t="s">
        <v>641</v>
      </c>
      <c r="D289" s="2" t="s">
        <v>717</v>
      </c>
      <c r="E289" s="6">
        <v>2900</v>
      </c>
      <c r="F289" s="24" t="s">
        <v>594</v>
      </c>
      <c r="G289" s="24" t="s">
        <v>594</v>
      </c>
      <c r="H289" s="24" t="s">
        <v>594</v>
      </c>
      <c r="I289" s="24" t="s">
        <v>594</v>
      </c>
      <c r="J289" s="24" t="s">
        <v>594</v>
      </c>
      <c r="K289" s="24" t="s">
        <v>594</v>
      </c>
      <c r="L289" s="24" t="s">
        <v>594</v>
      </c>
      <c r="M289" s="8"/>
      <c r="N289" s="272"/>
    </row>
    <row r="290" spans="1:14" s="3" customFormat="1" ht="12" customHeight="1" thickTop="1" x14ac:dyDescent="0.2">
      <c r="A290" s="38" t="s">
        <v>538</v>
      </c>
      <c r="B290" s="39" t="s">
        <v>654</v>
      </c>
      <c r="C290" s="39" t="s">
        <v>642</v>
      </c>
      <c r="D290" s="39" t="s">
        <v>717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436</v>
      </c>
      <c r="B292" s="2" t="s">
        <v>783</v>
      </c>
      <c r="C292" s="2" t="s">
        <v>783</v>
      </c>
      <c r="D292" s="2"/>
      <c r="E292" s="2"/>
      <c r="F292" s="177" t="s">
        <v>273</v>
      </c>
      <c r="G292" s="177" t="s">
        <v>274</v>
      </c>
      <c r="H292" s="177" t="s">
        <v>275</v>
      </c>
      <c r="I292" s="177" t="s">
        <v>276</v>
      </c>
      <c r="J292" s="177" t="s">
        <v>277</v>
      </c>
      <c r="K292" s="177" t="s">
        <v>278</v>
      </c>
      <c r="L292" s="17"/>
      <c r="M292" s="8"/>
      <c r="N292" s="272"/>
    </row>
    <row r="293" spans="1:14" s="3" customFormat="1" ht="12" customHeight="1" x14ac:dyDescent="0.15">
      <c r="A293" s="29" t="s">
        <v>418</v>
      </c>
      <c r="B293" s="7"/>
      <c r="C293" s="7"/>
      <c r="D293" s="7"/>
      <c r="E293" s="7"/>
      <c r="F293" s="103" t="s">
        <v>835</v>
      </c>
      <c r="G293" s="103" t="s">
        <v>836</v>
      </c>
      <c r="H293" s="103" t="s">
        <v>837</v>
      </c>
      <c r="I293" s="103" t="s">
        <v>838</v>
      </c>
      <c r="J293" s="103" t="s">
        <v>839</v>
      </c>
      <c r="K293" s="103" t="s">
        <v>840</v>
      </c>
      <c r="L293" s="103" t="s">
        <v>905</v>
      </c>
      <c r="M293" s="8"/>
      <c r="N293" s="272"/>
    </row>
    <row r="294" spans="1:14" s="3" customFormat="1" ht="12" customHeight="1" x14ac:dyDescent="0.15">
      <c r="A294" s="30" t="s">
        <v>814</v>
      </c>
      <c r="F294" s="24" t="s">
        <v>594</v>
      </c>
      <c r="G294" s="24" t="s">
        <v>594</v>
      </c>
      <c r="H294" s="24" t="s">
        <v>594</v>
      </c>
      <c r="I294" s="24" t="s">
        <v>594</v>
      </c>
      <c r="J294" s="24" t="s">
        <v>594</v>
      </c>
      <c r="K294" s="24" t="s">
        <v>594</v>
      </c>
      <c r="L294" s="24" t="s">
        <v>594</v>
      </c>
      <c r="M294" s="8"/>
      <c r="N294" s="272"/>
    </row>
    <row r="295" spans="1:14" s="3" customFormat="1" ht="12" customHeight="1" x14ac:dyDescent="0.15">
      <c r="A295" s="1" t="s">
        <v>553</v>
      </c>
      <c r="B295" s="2" t="s">
        <v>655</v>
      </c>
      <c r="C295" s="2" t="s">
        <v>596</v>
      </c>
      <c r="D295" s="2" t="s">
        <v>717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554</v>
      </c>
      <c r="B296" s="2" t="s">
        <v>655</v>
      </c>
      <c r="C296" s="2" t="s">
        <v>597</v>
      </c>
      <c r="D296" s="2" t="s">
        <v>717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555</v>
      </c>
      <c r="B297" s="2" t="s">
        <v>655</v>
      </c>
      <c r="C297" s="2" t="s">
        <v>598</v>
      </c>
      <c r="D297" s="2" t="s">
        <v>717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556</v>
      </c>
      <c r="B298" s="2" t="s">
        <v>655</v>
      </c>
      <c r="C298" s="2" t="s">
        <v>599</v>
      </c>
      <c r="D298" s="2" t="s">
        <v>717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639</v>
      </c>
      <c r="E299" s="6"/>
      <c r="F299" s="24" t="s">
        <v>594</v>
      </c>
      <c r="G299" s="24" t="s">
        <v>594</v>
      </c>
      <c r="H299" s="24" t="s">
        <v>594</v>
      </c>
      <c r="I299" s="24" t="s">
        <v>594</v>
      </c>
      <c r="J299" s="24" t="s">
        <v>594</v>
      </c>
      <c r="K299" s="24" t="s">
        <v>594</v>
      </c>
      <c r="L299" s="24" t="s">
        <v>594</v>
      </c>
      <c r="M299" s="8"/>
      <c r="N299" s="272"/>
    </row>
    <row r="300" spans="1:14" s="3" customFormat="1" ht="12" customHeight="1" x14ac:dyDescent="0.15">
      <c r="A300" s="1" t="s">
        <v>557</v>
      </c>
      <c r="B300" s="2" t="s">
        <v>655</v>
      </c>
      <c r="C300" s="2" t="s">
        <v>600</v>
      </c>
      <c r="D300" s="2" t="s">
        <v>717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411</v>
      </c>
      <c r="B301" s="2" t="s">
        <v>655</v>
      </c>
      <c r="C301" s="2" t="s">
        <v>438</v>
      </c>
      <c r="D301" s="2" t="s">
        <v>717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412</v>
      </c>
      <c r="B302" s="2" t="s">
        <v>655</v>
      </c>
      <c r="C302" s="2" t="s">
        <v>439</v>
      </c>
      <c r="D302" s="2" t="s">
        <v>717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413</v>
      </c>
      <c r="B303" s="2" t="s">
        <v>655</v>
      </c>
      <c r="C303" s="2" t="s">
        <v>440</v>
      </c>
      <c r="D303" s="2" t="s">
        <v>717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559</v>
      </c>
      <c r="B304" s="2" t="s">
        <v>655</v>
      </c>
      <c r="C304" s="2" t="s">
        <v>441</v>
      </c>
      <c r="D304" s="2" t="s">
        <v>717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560</v>
      </c>
      <c r="B305" s="2" t="s">
        <v>655</v>
      </c>
      <c r="C305" s="2" t="s">
        <v>442</v>
      </c>
      <c r="D305" s="2" t="s">
        <v>717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561</v>
      </c>
      <c r="B306" s="2" t="s">
        <v>655</v>
      </c>
      <c r="C306" s="2" t="s">
        <v>443</v>
      </c>
      <c r="D306" s="2" t="s">
        <v>717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415</v>
      </c>
      <c r="B307" s="2" t="s">
        <v>655</v>
      </c>
      <c r="C307" s="2" t="s">
        <v>640</v>
      </c>
      <c r="D307" s="2" t="s">
        <v>717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416</v>
      </c>
      <c r="B308" s="2" t="s">
        <v>655</v>
      </c>
      <c r="C308" s="2" t="s">
        <v>641</v>
      </c>
      <c r="D308" s="2" t="s">
        <v>717</v>
      </c>
      <c r="E308" s="6">
        <v>2900</v>
      </c>
      <c r="F308" s="24" t="s">
        <v>594</v>
      </c>
      <c r="G308" s="24" t="s">
        <v>594</v>
      </c>
      <c r="H308" s="24" t="s">
        <v>594</v>
      </c>
      <c r="I308" s="24" t="s">
        <v>594</v>
      </c>
      <c r="J308" s="24" t="s">
        <v>594</v>
      </c>
      <c r="K308" s="24" t="s">
        <v>594</v>
      </c>
      <c r="L308" s="24" t="s">
        <v>594</v>
      </c>
      <c r="M308" s="8"/>
      <c r="N308" s="272"/>
    </row>
    <row r="309" spans="1:14" ht="12" customHeight="1" thickTop="1" x14ac:dyDescent="0.2">
      <c r="A309" s="38" t="s">
        <v>295</v>
      </c>
      <c r="B309" s="39" t="s">
        <v>655</v>
      </c>
      <c r="C309" s="40">
        <v>14</v>
      </c>
      <c r="D309" s="39" t="s">
        <v>717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436</v>
      </c>
      <c r="B311"/>
      <c r="C311"/>
      <c r="D311"/>
      <c r="E311"/>
      <c r="F311" s="177" t="s">
        <v>273</v>
      </c>
      <c r="G311" s="177" t="s">
        <v>274</v>
      </c>
      <c r="H311" s="177" t="s">
        <v>275</v>
      </c>
      <c r="I311" s="177" t="s">
        <v>276</v>
      </c>
      <c r="J311" s="177" t="s">
        <v>277</v>
      </c>
      <c r="K311" s="177" t="s">
        <v>278</v>
      </c>
      <c r="L311" s="20"/>
      <c r="M311" s="8"/>
      <c r="N311" s="272"/>
    </row>
    <row r="312" spans="1:14" s="3" customFormat="1" ht="12" customHeight="1" x14ac:dyDescent="0.15">
      <c r="A312" s="29" t="s">
        <v>419</v>
      </c>
      <c r="F312" s="103" t="s">
        <v>835</v>
      </c>
      <c r="G312" s="103" t="s">
        <v>836</v>
      </c>
      <c r="H312" s="103" t="s">
        <v>837</v>
      </c>
      <c r="I312" s="103" t="s">
        <v>838</v>
      </c>
      <c r="J312" s="103" t="s">
        <v>839</v>
      </c>
      <c r="K312" s="103" t="s">
        <v>840</v>
      </c>
      <c r="L312" s="103" t="s">
        <v>905</v>
      </c>
      <c r="M312" s="8"/>
      <c r="N312" s="272"/>
    </row>
    <row r="313" spans="1:14" s="3" customFormat="1" ht="12" customHeight="1" x14ac:dyDescent="0.15">
      <c r="A313" s="30" t="s">
        <v>814</v>
      </c>
      <c r="F313" s="24" t="s">
        <v>594</v>
      </c>
      <c r="G313" s="24" t="s">
        <v>594</v>
      </c>
      <c r="H313" s="24" t="s">
        <v>594</v>
      </c>
      <c r="I313" s="24" t="s">
        <v>594</v>
      </c>
      <c r="J313" s="24" t="s">
        <v>594</v>
      </c>
      <c r="K313" s="24" t="s">
        <v>594</v>
      </c>
      <c r="L313" s="24" t="s">
        <v>594</v>
      </c>
      <c r="M313" s="8"/>
      <c r="N313" s="272"/>
    </row>
    <row r="314" spans="1:14" s="3" customFormat="1" ht="12" customHeight="1" x14ac:dyDescent="0.15">
      <c r="A314" s="1" t="s">
        <v>553</v>
      </c>
      <c r="B314" s="2" t="s">
        <v>656</v>
      </c>
      <c r="C314" s="2" t="s">
        <v>596</v>
      </c>
      <c r="D314" s="2" t="s">
        <v>717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554</v>
      </c>
      <c r="B315" s="2" t="s">
        <v>656</v>
      </c>
      <c r="C315" s="2" t="s">
        <v>597</v>
      </c>
      <c r="D315" s="2" t="s">
        <v>717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555</v>
      </c>
      <c r="B316" s="2" t="s">
        <v>656</v>
      </c>
      <c r="C316" s="2" t="s">
        <v>598</v>
      </c>
      <c r="D316" s="2" t="s">
        <v>717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556</v>
      </c>
      <c r="B317" s="2" t="s">
        <v>656</v>
      </c>
      <c r="C317" s="2" t="s">
        <v>599</v>
      </c>
      <c r="D317" s="2" t="s">
        <v>717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639</v>
      </c>
      <c r="C318" s="23"/>
      <c r="E318" s="6"/>
      <c r="F318" s="24" t="s">
        <v>594</v>
      </c>
      <c r="G318" s="24" t="s">
        <v>594</v>
      </c>
      <c r="H318" s="24" t="s">
        <v>594</v>
      </c>
      <c r="I318" s="24" t="s">
        <v>594</v>
      </c>
      <c r="J318" s="24" t="s">
        <v>594</v>
      </c>
      <c r="K318" s="24" t="s">
        <v>594</v>
      </c>
      <c r="L318" s="24" t="s">
        <v>594</v>
      </c>
      <c r="M318" s="8"/>
      <c r="N318" s="272"/>
    </row>
    <row r="319" spans="1:14" s="3" customFormat="1" ht="12" customHeight="1" x14ac:dyDescent="0.15">
      <c r="A319" s="1" t="s">
        <v>557</v>
      </c>
      <c r="B319" s="2" t="s">
        <v>656</v>
      </c>
      <c r="C319" s="2" t="s">
        <v>600</v>
      </c>
      <c r="D319" s="2" t="s">
        <v>717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411</v>
      </c>
      <c r="B320" s="2" t="s">
        <v>656</v>
      </c>
      <c r="C320" s="2" t="s">
        <v>438</v>
      </c>
      <c r="D320" s="2" t="s">
        <v>717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412</v>
      </c>
      <c r="B321" s="2" t="s">
        <v>656</v>
      </c>
      <c r="C321" s="2" t="s">
        <v>439</v>
      </c>
      <c r="D321" s="2" t="s">
        <v>717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413</v>
      </c>
      <c r="B322" s="2" t="s">
        <v>656</v>
      </c>
      <c r="C322" s="2" t="s">
        <v>440</v>
      </c>
      <c r="D322" s="2" t="s">
        <v>717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559</v>
      </c>
      <c r="B323" s="2" t="s">
        <v>656</v>
      </c>
      <c r="C323" s="2" t="s">
        <v>441</v>
      </c>
      <c r="D323" s="2" t="s">
        <v>717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560</v>
      </c>
      <c r="B324" s="2" t="s">
        <v>656</v>
      </c>
      <c r="C324" s="2" t="s">
        <v>442</v>
      </c>
      <c r="D324" s="2" t="s">
        <v>717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561</v>
      </c>
      <c r="B325" s="2" t="s">
        <v>656</v>
      </c>
      <c r="C325" s="2" t="s">
        <v>443</v>
      </c>
      <c r="D325" s="2" t="s">
        <v>717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415</v>
      </c>
      <c r="B326" s="2" t="s">
        <v>656</v>
      </c>
      <c r="C326" s="2" t="s">
        <v>640</v>
      </c>
      <c r="D326" s="2" t="s">
        <v>717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416</v>
      </c>
      <c r="B327" s="2" t="s">
        <v>656</v>
      </c>
      <c r="C327" s="2" t="s">
        <v>641</v>
      </c>
      <c r="D327" s="2" t="s">
        <v>717</v>
      </c>
      <c r="E327" s="6">
        <v>2900</v>
      </c>
      <c r="F327" s="24" t="s">
        <v>594</v>
      </c>
      <c r="G327" s="24" t="s">
        <v>594</v>
      </c>
      <c r="H327" s="24" t="s">
        <v>594</v>
      </c>
      <c r="I327" s="24" t="s">
        <v>594</v>
      </c>
      <c r="J327" s="24" t="s">
        <v>594</v>
      </c>
      <c r="K327" s="24" t="s">
        <v>594</v>
      </c>
      <c r="L327" s="24" t="s">
        <v>594</v>
      </c>
      <c r="M327" s="8"/>
      <c r="N327" s="272"/>
    </row>
    <row r="328" spans="1:14" s="3" customFormat="1" ht="12" customHeight="1" thickTop="1" x14ac:dyDescent="0.2">
      <c r="A328" s="38" t="s">
        <v>265</v>
      </c>
      <c r="B328" s="39" t="s">
        <v>656</v>
      </c>
      <c r="C328" s="40">
        <v>14</v>
      </c>
      <c r="D328" s="39" t="s">
        <v>717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657</v>
      </c>
      <c r="B330" s="2"/>
      <c r="C330" s="6"/>
      <c r="D330" s="6"/>
      <c r="E330" s="6"/>
      <c r="F330" s="177" t="s">
        <v>273</v>
      </c>
      <c r="G330" s="177" t="s">
        <v>274</v>
      </c>
      <c r="H330" s="177" t="s">
        <v>275</v>
      </c>
      <c r="I330" s="177" t="s">
        <v>276</v>
      </c>
      <c r="J330" s="177" t="s">
        <v>277</v>
      </c>
      <c r="K330" s="177" t="s">
        <v>278</v>
      </c>
      <c r="L330" s="19"/>
      <c r="M330" s="8"/>
      <c r="N330" s="272"/>
    </row>
    <row r="331" spans="1:14" s="3" customFormat="1" ht="12" customHeight="1" x14ac:dyDescent="0.15">
      <c r="A331" s="29" t="s">
        <v>483</v>
      </c>
      <c r="F331" s="103" t="s">
        <v>835</v>
      </c>
      <c r="G331" s="103" t="s">
        <v>836</v>
      </c>
      <c r="H331" s="103" t="s">
        <v>837</v>
      </c>
      <c r="I331" s="103" t="s">
        <v>838</v>
      </c>
      <c r="J331" s="103" t="s">
        <v>839</v>
      </c>
      <c r="K331" s="103" t="s">
        <v>840</v>
      </c>
      <c r="L331" s="103" t="s">
        <v>905</v>
      </c>
      <c r="M331" s="8"/>
      <c r="N331" s="272"/>
    </row>
    <row r="332" spans="1:14" s="3" customFormat="1" ht="12" customHeight="1" x14ac:dyDescent="0.15">
      <c r="A332" s="1" t="s">
        <v>244</v>
      </c>
      <c r="B332" s="6">
        <v>14</v>
      </c>
      <c r="C332" s="2" t="s">
        <v>595</v>
      </c>
      <c r="D332" s="2" t="s">
        <v>717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650</v>
      </c>
      <c r="B333" s="6">
        <v>14</v>
      </c>
      <c r="C333" s="2" t="s">
        <v>609</v>
      </c>
      <c r="D333" s="2" t="s">
        <v>717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289</v>
      </c>
      <c r="B334" s="6">
        <v>14</v>
      </c>
      <c r="C334" s="2" t="s">
        <v>615</v>
      </c>
      <c r="D334" s="2" t="s">
        <v>717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290</v>
      </c>
      <c r="B335" s="6">
        <v>14</v>
      </c>
      <c r="C335" s="2" t="s">
        <v>621</v>
      </c>
      <c r="D335" s="2" t="s">
        <v>717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291</v>
      </c>
      <c r="B336" s="6">
        <v>14</v>
      </c>
      <c r="C336" s="37">
        <v>5</v>
      </c>
      <c r="D336" s="2" t="s">
        <v>717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437</v>
      </c>
      <c r="B337" s="40">
        <v>14</v>
      </c>
      <c r="C337" s="51">
        <v>6</v>
      </c>
      <c r="D337" s="48" t="s">
        <v>717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303</v>
      </c>
      <c r="B338" s="40">
        <v>14</v>
      </c>
      <c r="C338" s="40">
        <v>7</v>
      </c>
      <c r="D338" s="39" t="s">
        <v>717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651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299</v>
      </c>
      <c r="E340" s="6">
        <v>5100</v>
      </c>
      <c r="F340" s="24" t="s">
        <v>594</v>
      </c>
      <c r="G340" s="24" t="s">
        <v>594</v>
      </c>
      <c r="H340" s="24" t="s">
        <v>594</v>
      </c>
      <c r="I340" s="24" t="s">
        <v>594</v>
      </c>
      <c r="J340" s="24" t="s">
        <v>594</v>
      </c>
      <c r="K340" s="24" t="s">
        <v>594</v>
      </c>
      <c r="L340" s="24" t="s">
        <v>594</v>
      </c>
      <c r="M340" s="8"/>
      <c r="N340" s="272"/>
    </row>
    <row r="341" spans="1:43" s="3" customFormat="1" ht="12" customHeight="1" x14ac:dyDescent="0.15">
      <c r="A341" s="1" t="s">
        <v>353</v>
      </c>
      <c r="B341" s="6">
        <v>14</v>
      </c>
      <c r="C341" s="37">
        <v>8</v>
      </c>
      <c r="E341" s="6">
        <v>5100</v>
      </c>
      <c r="F341" s="24" t="s">
        <v>594</v>
      </c>
      <c r="G341" s="24" t="s">
        <v>594</v>
      </c>
      <c r="H341" s="24" t="s">
        <v>594</v>
      </c>
      <c r="I341" s="24" t="s">
        <v>594</v>
      </c>
      <c r="J341" s="24" t="s">
        <v>594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239</v>
      </c>
      <c r="B342" s="6">
        <v>14</v>
      </c>
      <c r="C342" s="37">
        <v>9</v>
      </c>
      <c r="E342" s="6">
        <v>5120</v>
      </c>
      <c r="F342" s="24" t="s">
        <v>594</v>
      </c>
      <c r="G342" s="24" t="s">
        <v>594</v>
      </c>
      <c r="H342" s="24" t="s">
        <v>594</v>
      </c>
      <c r="I342" s="24" t="s">
        <v>594</v>
      </c>
      <c r="J342" s="24" t="s">
        <v>594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653</v>
      </c>
      <c r="B343" s="6">
        <v>14</v>
      </c>
      <c r="C343" s="3"/>
      <c r="D343" s="3"/>
      <c r="E343" s="6">
        <v>5200</v>
      </c>
      <c r="F343" s="24" t="s">
        <v>594</v>
      </c>
      <c r="G343" s="24" t="s">
        <v>594</v>
      </c>
      <c r="H343" s="24" t="s">
        <v>594</v>
      </c>
      <c r="I343" s="24" t="s">
        <v>594</v>
      </c>
      <c r="J343" s="24" t="s">
        <v>594</v>
      </c>
      <c r="K343" s="24" t="s">
        <v>594</v>
      </c>
      <c r="L343" s="24" t="s">
        <v>594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376</v>
      </c>
      <c r="B344" s="6">
        <v>14</v>
      </c>
      <c r="C344" s="6">
        <v>10</v>
      </c>
      <c r="D344" s="2" t="s">
        <v>717</v>
      </c>
      <c r="E344" s="6">
        <v>5210</v>
      </c>
      <c r="F344" s="24" t="s">
        <v>594</v>
      </c>
      <c r="G344" s="24" t="s">
        <v>594</v>
      </c>
      <c r="H344" s="24" t="s">
        <v>594</v>
      </c>
      <c r="I344" s="24" t="s">
        <v>594</v>
      </c>
      <c r="J344" s="24" t="s">
        <v>594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312</v>
      </c>
      <c r="B345" s="6">
        <v>14</v>
      </c>
      <c r="C345" s="6">
        <v>11</v>
      </c>
      <c r="D345" s="2" t="s">
        <v>717</v>
      </c>
      <c r="E345" s="6">
        <v>5221</v>
      </c>
      <c r="F345" s="24" t="s">
        <v>594</v>
      </c>
      <c r="G345" s="24" t="s">
        <v>594</v>
      </c>
      <c r="H345" s="24" t="s">
        <v>594</v>
      </c>
      <c r="I345" s="24" t="s">
        <v>594</v>
      </c>
      <c r="J345" s="24" t="s">
        <v>594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377</v>
      </c>
      <c r="B346" s="6">
        <v>14</v>
      </c>
      <c r="C346" s="6">
        <v>12</v>
      </c>
      <c r="D346" s="2" t="s">
        <v>717</v>
      </c>
      <c r="E346" s="6">
        <v>5230</v>
      </c>
      <c r="F346" s="24" t="s">
        <v>594</v>
      </c>
      <c r="G346" s="24" t="s">
        <v>594</v>
      </c>
      <c r="H346" s="24" t="s">
        <v>594</v>
      </c>
      <c r="I346" s="24" t="s">
        <v>594</v>
      </c>
      <c r="J346" s="24" t="s">
        <v>594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378</v>
      </c>
      <c r="B347" s="6">
        <v>14</v>
      </c>
      <c r="C347" s="6">
        <v>13</v>
      </c>
      <c r="D347" s="2" t="s">
        <v>717</v>
      </c>
      <c r="E347" s="6">
        <v>5250</v>
      </c>
      <c r="F347" s="24" t="s">
        <v>594</v>
      </c>
      <c r="G347" s="24" t="s">
        <v>594</v>
      </c>
      <c r="H347" s="24" t="s">
        <v>594</v>
      </c>
      <c r="I347" s="24" t="s">
        <v>594</v>
      </c>
      <c r="J347" s="24" t="s">
        <v>594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546</v>
      </c>
      <c r="B348" s="2"/>
      <c r="C348" s="6"/>
      <c r="D348" s="6"/>
      <c r="E348" s="6">
        <v>5300</v>
      </c>
      <c r="F348" s="24" t="s">
        <v>594</v>
      </c>
      <c r="G348" s="24" t="s">
        <v>594</v>
      </c>
      <c r="H348" s="24" t="s">
        <v>594</v>
      </c>
      <c r="I348" s="24" t="s">
        <v>594</v>
      </c>
      <c r="J348" s="24" t="s">
        <v>594</v>
      </c>
      <c r="K348" s="24" t="s">
        <v>594</v>
      </c>
      <c r="L348" s="24" t="s">
        <v>594</v>
      </c>
      <c r="M348" s="8"/>
      <c r="N348" s="272"/>
    </row>
    <row r="349" spans="1:43" s="3" customFormat="1" ht="12" customHeight="1" x14ac:dyDescent="0.15">
      <c r="A349" s="1" t="s">
        <v>374</v>
      </c>
      <c r="B349" s="6">
        <v>14</v>
      </c>
      <c r="C349" s="6">
        <v>14</v>
      </c>
      <c r="D349" s="2" t="s">
        <v>717</v>
      </c>
      <c r="E349" s="6">
        <v>5310</v>
      </c>
      <c r="F349" s="24" t="s">
        <v>594</v>
      </c>
      <c r="G349" s="24" t="s">
        <v>594</v>
      </c>
      <c r="H349" s="24" t="s">
        <v>594</v>
      </c>
      <c r="I349" s="24" t="s">
        <v>594</v>
      </c>
      <c r="J349" s="24" t="s">
        <v>594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375</v>
      </c>
      <c r="B350" s="6">
        <v>14</v>
      </c>
      <c r="C350" s="37">
        <v>15</v>
      </c>
      <c r="D350" s="2" t="s">
        <v>717</v>
      </c>
      <c r="E350" s="6">
        <v>5390</v>
      </c>
      <c r="F350" s="24" t="s">
        <v>594</v>
      </c>
      <c r="G350" s="24" t="s">
        <v>594</v>
      </c>
      <c r="H350" s="24" t="s">
        <v>594</v>
      </c>
      <c r="I350" s="24" t="s">
        <v>594</v>
      </c>
      <c r="J350" s="24" t="s">
        <v>594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539</v>
      </c>
      <c r="B351" s="40">
        <v>14</v>
      </c>
      <c r="C351" s="51">
        <v>16</v>
      </c>
      <c r="D351" s="39" t="s">
        <v>717</v>
      </c>
      <c r="E351" s="40"/>
      <c r="F351" s="45" t="s">
        <v>594</v>
      </c>
      <c r="G351" s="45" t="s">
        <v>594</v>
      </c>
      <c r="H351" s="45" t="s">
        <v>594</v>
      </c>
      <c r="I351" s="45" t="s">
        <v>594</v>
      </c>
      <c r="J351" s="45" t="s">
        <v>594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304</v>
      </c>
      <c r="B352" s="40">
        <v>14</v>
      </c>
      <c r="C352" s="40">
        <v>17</v>
      </c>
      <c r="D352" s="39" t="s">
        <v>717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273</v>
      </c>
      <c r="G354" s="177" t="s">
        <v>274</v>
      </c>
      <c r="H354" s="177" t="s">
        <v>275</v>
      </c>
      <c r="I354" s="177" t="s">
        <v>276</v>
      </c>
      <c r="J354" s="177" t="s">
        <v>277</v>
      </c>
      <c r="K354" s="177" t="s">
        <v>278</v>
      </c>
      <c r="L354" s="53"/>
      <c r="M354" s="8"/>
      <c r="N354" s="272"/>
    </row>
    <row r="355" spans="1:22" s="3" customFormat="1" ht="12" customHeight="1" x14ac:dyDescent="0.15">
      <c r="A355" s="29" t="s">
        <v>428</v>
      </c>
      <c r="F355" s="103" t="s">
        <v>835</v>
      </c>
      <c r="G355" s="103" t="s">
        <v>836</v>
      </c>
      <c r="H355" s="103" t="s">
        <v>837</v>
      </c>
      <c r="I355" s="103" t="s">
        <v>838</v>
      </c>
      <c r="J355" s="103" t="s">
        <v>839</v>
      </c>
      <c r="K355" s="103" t="s">
        <v>840</v>
      </c>
      <c r="L355" s="103" t="s">
        <v>905</v>
      </c>
      <c r="M355" s="8"/>
      <c r="N355" s="272"/>
    </row>
    <row r="356" spans="1:22" s="3" customFormat="1" ht="12" customHeight="1" x14ac:dyDescent="0.15">
      <c r="A356" s="27" t="s">
        <v>296</v>
      </c>
      <c r="B356" s="7"/>
      <c r="C356" s="7"/>
      <c r="D356" s="7"/>
      <c r="E356" s="6">
        <v>3000</v>
      </c>
      <c r="F356" s="24" t="s">
        <v>594</v>
      </c>
      <c r="G356" s="24" t="s">
        <v>594</v>
      </c>
      <c r="H356" s="24" t="s">
        <v>594</v>
      </c>
      <c r="I356" s="24" t="s">
        <v>594</v>
      </c>
      <c r="J356" s="24" t="s">
        <v>594</v>
      </c>
      <c r="K356" s="24" t="s">
        <v>594</v>
      </c>
      <c r="L356" s="24" t="s">
        <v>594</v>
      </c>
      <c r="M356" s="8"/>
      <c r="N356" s="272"/>
    </row>
    <row r="357" spans="1:22" s="3" customFormat="1" ht="12" customHeight="1" x14ac:dyDescent="0.15">
      <c r="A357" s="30" t="s">
        <v>661</v>
      </c>
      <c r="B357" s="2"/>
      <c r="C357" s="2"/>
      <c r="D357" s="2"/>
      <c r="E357" s="6">
        <v>3100</v>
      </c>
      <c r="F357" s="24" t="s">
        <v>594</v>
      </c>
      <c r="G357" s="24" t="s">
        <v>594</v>
      </c>
      <c r="H357" s="24" t="s">
        <v>594</v>
      </c>
      <c r="I357" s="24" t="s">
        <v>594</v>
      </c>
      <c r="J357" s="24" t="s">
        <v>594</v>
      </c>
      <c r="K357" s="24" t="s">
        <v>594</v>
      </c>
      <c r="L357" s="24" t="s">
        <v>594</v>
      </c>
      <c r="M357" s="8"/>
      <c r="N357" s="272"/>
    </row>
    <row r="358" spans="1:22" ht="12" customHeight="1" x14ac:dyDescent="0.2">
      <c r="A358" s="3" t="s">
        <v>379</v>
      </c>
      <c r="B358" s="2" t="s">
        <v>663</v>
      </c>
      <c r="C358" s="6">
        <v>1</v>
      </c>
      <c r="D358" s="2" t="s">
        <v>717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380</v>
      </c>
      <c r="B359" s="2" t="s">
        <v>663</v>
      </c>
      <c r="C359" s="6">
        <v>2</v>
      </c>
      <c r="D359" s="2" t="s">
        <v>717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381</v>
      </c>
      <c r="B360" s="2" t="s">
        <v>663</v>
      </c>
      <c r="C360" s="6">
        <v>3</v>
      </c>
      <c r="D360" s="2" t="s">
        <v>717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487</v>
      </c>
      <c r="B361" s="2" t="s">
        <v>663</v>
      </c>
      <c r="C361" s="6">
        <v>4</v>
      </c>
      <c r="D361" s="2" t="s">
        <v>717</v>
      </c>
      <c r="E361" s="6">
        <v>5200</v>
      </c>
      <c r="F361" s="24" t="s">
        <v>594</v>
      </c>
      <c r="G361" s="24" t="s">
        <v>594</v>
      </c>
      <c r="H361" s="24" t="s">
        <v>594</v>
      </c>
      <c r="I361" s="24" t="s">
        <v>594</v>
      </c>
      <c r="J361" s="24" t="s">
        <v>594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304</v>
      </c>
      <c r="B362" s="39" t="s">
        <v>663</v>
      </c>
      <c r="C362" s="40">
        <v>5</v>
      </c>
      <c r="D362" s="39" t="s">
        <v>717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488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568</v>
      </c>
      <c r="G365" s="57" t="s">
        <v>569</v>
      </c>
      <c r="H365" s="57" t="s">
        <v>570</v>
      </c>
      <c r="I365" s="57" t="s">
        <v>571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662</v>
      </c>
      <c r="G366" s="60" t="s">
        <v>489</v>
      </c>
      <c r="H366" s="60" t="s">
        <v>664</v>
      </c>
      <c r="I366" s="60" t="s">
        <v>637</v>
      </c>
      <c r="J366" s="24" t="s">
        <v>594</v>
      </c>
      <c r="K366" s="24" t="s">
        <v>594</v>
      </c>
      <c r="L366" s="24" t="s">
        <v>594</v>
      </c>
      <c r="M366" s="8"/>
      <c r="N366" s="272"/>
    </row>
    <row r="367" spans="1:22" s="3" customFormat="1" ht="12" customHeight="1" x14ac:dyDescent="0.15">
      <c r="A367" s="58" t="s">
        <v>490</v>
      </c>
      <c r="B367" s="2" t="s">
        <v>663</v>
      </c>
      <c r="C367" s="2" t="s">
        <v>438</v>
      </c>
      <c r="D367" s="2" t="s">
        <v>718</v>
      </c>
      <c r="E367" s="2"/>
      <c r="F367" s="18"/>
      <c r="G367" s="18"/>
      <c r="H367" s="18"/>
      <c r="I367" s="56">
        <f>SUM(F367:H367)</f>
        <v>0</v>
      </c>
      <c r="J367" s="24" t="s">
        <v>594</v>
      </c>
      <c r="K367" s="24" t="s">
        <v>594</v>
      </c>
      <c r="L367" s="24" t="s">
        <v>594</v>
      </c>
      <c r="M367" s="8"/>
      <c r="N367" s="272"/>
    </row>
    <row r="368" spans="1:22" s="3" customFormat="1" ht="12" customHeight="1" thickBot="1" x14ac:dyDescent="0.2">
      <c r="A368" s="61" t="s">
        <v>491</v>
      </c>
      <c r="B368" s="62" t="s">
        <v>663</v>
      </c>
      <c r="C368" s="62" t="s">
        <v>439</v>
      </c>
      <c r="D368" s="2" t="s">
        <v>718</v>
      </c>
      <c r="E368" s="62"/>
      <c r="F368" s="63"/>
      <c r="G368" s="63"/>
      <c r="H368" s="63"/>
      <c r="I368" s="56">
        <f>SUM(F368:H368)</f>
        <v>0</v>
      </c>
      <c r="J368" s="24" t="s">
        <v>594</v>
      </c>
      <c r="K368" s="24" t="s">
        <v>594</v>
      </c>
      <c r="L368" s="24" t="s">
        <v>594</v>
      </c>
      <c r="M368" s="8"/>
      <c r="N368" s="272"/>
    </row>
    <row r="369" spans="1:14" s="3" customFormat="1" ht="12" customHeight="1" thickTop="1" x14ac:dyDescent="0.15">
      <c r="A369" s="34" t="s">
        <v>637</v>
      </c>
      <c r="B369" s="2" t="s">
        <v>663</v>
      </c>
      <c r="C369" s="2" t="s">
        <v>440</v>
      </c>
      <c r="D369" s="39" t="s">
        <v>718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594</v>
      </c>
      <c r="K369" s="24" t="s">
        <v>594</v>
      </c>
      <c r="L369" s="24" t="s">
        <v>594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430</v>
      </c>
      <c r="B371" s="2"/>
      <c r="C371" s="2"/>
      <c r="D371" s="2"/>
      <c r="E371" s="2"/>
      <c r="F371" s="177" t="s">
        <v>273</v>
      </c>
      <c r="G371" s="177" t="s">
        <v>274</v>
      </c>
      <c r="H371" s="177" t="s">
        <v>275</v>
      </c>
      <c r="I371" s="177" t="s">
        <v>276</v>
      </c>
      <c r="J371" s="177" t="s">
        <v>277</v>
      </c>
      <c r="K371" s="177" t="s">
        <v>278</v>
      </c>
      <c r="L371" s="13"/>
      <c r="M371" s="8"/>
      <c r="N371" s="272"/>
    </row>
    <row r="372" spans="1:14" s="3" customFormat="1" ht="12" customHeight="1" x14ac:dyDescent="0.15">
      <c r="A372" s="34" t="s">
        <v>660</v>
      </c>
      <c r="B372" s="2"/>
      <c r="C372" s="2"/>
      <c r="D372" s="2"/>
      <c r="E372" s="2"/>
      <c r="F372" s="103" t="s">
        <v>835</v>
      </c>
      <c r="G372" s="103" t="s">
        <v>836</v>
      </c>
      <c r="H372" s="103" t="s">
        <v>837</v>
      </c>
      <c r="I372" s="103" t="s">
        <v>838</v>
      </c>
      <c r="J372" s="103" t="s">
        <v>839</v>
      </c>
      <c r="K372" s="103" t="s">
        <v>840</v>
      </c>
      <c r="L372" s="103" t="s">
        <v>905</v>
      </c>
      <c r="M372" s="8"/>
      <c r="N372" s="272"/>
    </row>
    <row r="373" spans="1:14" s="3" customFormat="1" ht="12" customHeight="1" x14ac:dyDescent="0.15">
      <c r="A373" s="27" t="s">
        <v>492</v>
      </c>
      <c r="B373" s="2"/>
      <c r="C373" s="2"/>
      <c r="D373" s="2"/>
      <c r="E373" s="6">
        <v>4000</v>
      </c>
      <c r="F373" s="24" t="s">
        <v>594</v>
      </c>
      <c r="G373" s="24" t="s">
        <v>594</v>
      </c>
      <c r="H373" s="24" t="s">
        <v>594</v>
      </c>
      <c r="I373" s="24" t="s">
        <v>594</v>
      </c>
      <c r="J373" s="24" t="s">
        <v>594</v>
      </c>
      <c r="K373" s="24" t="s">
        <v>594</v>
      </c>
      <c r="L373" s="24" t="s">
        <v>594</v>
      </c>
      <c r="M373" s="8"/>
      <c r="N373" s="272"/>
    </row>
    <row r="374" spans="1:14" s="3" customFormat="1" ht="12" customHeight="1" x14ac:dyDescent="0.15">
      <c r="A374" s="1" t="s">
        <v>382</v>
      </c>
      <c r="B374" s="2" t="s">
        <v>663</v>
      </c>
      <c r="C374" s="2" t="s">
        <v>441</v>
      </c>
      <c r="D374" s="2" t="s">
        <v>717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383</v>
      </c>
      <c r="B375" s="2" t="s">
        <v>663</v>
      </c>
      <c r="C375" s="2" t="s">
        <v>442</v>
      </c>
      <c r="D375" s="2" t="s">
        <v>717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384</v>
      </c>
      <c r="B376" s="2" t="s">
        <v>663</v>
      </c>
      <c r="C376" s="2" t="s">
        <v>443</v>
      </c>
      <c r="D376" s="2" t="s">
        <v>717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385</v>
      </c>
      <c r="B377" s="2" t="s">
        <v>663</v>
      </c>
      <c r="C377" s="2" t="s">
        <v>640</v>
      </c>
      <c r="D377" s="2" t="s">
        <v>717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386</v>
      </c>
      <c r="B378" s="2" t="s">
        <v>663</v>
      </c>
      <c r="C378" s="2" t="s">
        <v>641</v>
      </c>
      <c r="D378" s="2" t="s">
        <v>717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387</v>
      </c>
      <c r="B379" s="2" t="s">
        <v>663</v>
      </c>
      <c r="C379" s="2" t="s">
        <v>642</v>
      </c>
      <c r="D379" s="2" t="s">
        <v>717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343</v>
      </c>
      <c r="B380" s="2" t="s">
        <v>663</v>
      </c>
      <c r="C380" s="2" t="s">
        <v>644</v>
      </c>
      <c r="D380" s="2" t="s">
        <v>717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487</v>
      </c>
      <c r="B381" s="2" t="s">
        <v>663</v>
      </c>
      <c r="C381" s="2" t="s">
        <v>645</v>
      </c>
      <c r="D381" s="2" t="s">
        <v>717</v>
      </c>
      <c r="E381" s="6">
        <v>5200</v>
      </c>
      <c r="F381" s="24" t="s">
        <v>594</v>
      </c>
      <c r="G381" s="24" t="s">
        <v>594</v>
      </c>
      <c r="H381" s="24" t="s">
        <v>594</v>
      </c>
      <c r="I381" s="24" t="s">
        <v>594</v>
      </c>
      <c r="J381" s="24" t="s">
        <v>594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304</v>
      </c>
      <c r="B382" s="39" t="s">
        <v>663</v>
      </c>
      <c r="C382" s="39" t="s">
        <v>646</v>
      </c>
      <c r="D382" s="39" t="s">
        <v>717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459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460</v>
      </c>
      <c r="B385" s="2"/>
      <c r="C385" s="2"/>
      <c r="D385" s="2"/>
      <c r="E385" s="2"/>
      <c r="F385" s="16"/>
      <c r="G385" s="16" t="s">
        <v>493</v>
      </c>
      <c r="H385" s="16" t="s">
        <v>494</v>
      </c>
      <c r="I385" s="16" t="s">
        <v>610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495</v>
      </c>
      <c r="B386" s="2"/>
      <c r="C386" s="2"/>
      <c r="D386" s="2"/>
      <c r="F386" s="16" t="s">
        <v>496</v>
      </c>
      <c r="G386" s="16" t="s">
        <v>497</v>
      </c>
      <c r="H386" s="16" t="s">
        <v>498</v>
      </c>
      <c r="I386" s="16" t="s">
        <v>499</v>
      </c>
      <c r="J386" s="56"/>
      <c r="K386" s="56"/>
      <c r="L386" s="77" t="s">
        <v>637</v>
      </c>
      <c r="M386" s="8"/>
      <c r="N386" s="272"/>
    </row>
    <row r="387" spans="1:14" s="3" customFormat="1" ht="12" customHeight="1" x14ac:dyDescent="0.15">
      <c r="A387" s="79" t="s">
        <v>388</v>
      </c>
      <c r="B387" s="2" t="s">
        <v>500</v>
      </c>
      <c r="C387" s="6">
        <v>1</v>
      </c>
      <c r="D387" s="2" t="s">
        <v>718</v>
      </c>
      <c r="F387" s="18"/>
      <c r="G387" s="18"/>
      <c r="H387" s="18"/>
      <c r="I387" s="18"/>
      <c r="J387" s="24" t="s">
        <v>594</v>
      </c>
      <c r="K387" s="24" t="s">
        <v>594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536</v>
      </c>
      <c r="B388" s="2" t="s">
        <v>500</v>
      </c>
      <c r="C388" s="6">
        <v>2</v>
      </c>
      <c r="D388" s="2" t="s">
        <v>718</v>
      </c>
      <c r="E388" s="6"/>
      <c r="F388" s="18"/>
      <c r="G388" s="18"/>
      <c r="H388" s="18"/>
      <c r="I388" s="18"/>
      <c r="J388" s="24" t="s">
        <v>594</v>
      </c>
      <c r="K388" s="24" t="s">
        <v>594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537</v>
      </c>
      <c r="B389" s="2" t="s">
        <v>500</v>
      </c>
      <c r="C389" s="6">
        <v>3</v>
      </c>
      <c r="D389" s="2" t="s">
        <v>718</v>
      </c>
      <c r="E389" s="6"/>
      <c r="F389" s="18"/>
      <c r="G389" s="18"/>
      <c r="H389" s="18"/>
      <c r="I389" s="18"/>
      <c r="J389" s="24" t="s">
        <v>594</v>
      </c>
      <c r="K389" s="24" t="s">
        <v>594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390</v>
      </c>
      <c r="B390" s="2" t="s">
        <v>500</v>
      </c>
      <c r="C390" s="6">
        <v>4</v>
      </c>
      <c r="D390" s="2" t="s">
        <v>718</v>
      </c>
      <c r="E390" s="6"/>
      <c r="F390" s="18"/>
      <c r="G390" s="18"/>
      <c r="H390" s="18"/>
      <c r="I390" s="18"/>
      <c r="J390" s="24" t="s">
        <v>594</v>
      </c>
      <c r="K390" s="24" t="s">
        <v>594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391</v>
      </c>
      <c r="B391" s="2" t="s">
        <v>500</v>
      </c>
      <c r="C391" s="6">
        <v>5</v>
      </c>
      <c r="D391" s="2" t="s">
        <v>718</v>
      </c>
      <c r="E391" s="6"/>
      <c r="F391" s="18"/>
      <c r="G391" s="18"/>
      <c r="H391" s="18"/>
      <c r="I391" s="18"/>
      <c r="J391" s="24" t="s">
        <v>594</v>
      </c>
      <c r="K391" s="24" t="s">
        <v>594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392</v>
      </c>
      <c r="B392" s="2" t="s">
        <v>500</v>
      </c>
      <c r="C392" s="6">
        <v>6</v>
      </c>
      <c r="D392" s="2" t="s">
        <v>718</v>
      </c>
      <c r="E392" s="6"/>
      <c r="F392" s="18"/>
      <c r="G392" s="18"/>
      <c r="H392" s="18"/>
      <c r="I392" s="18"/>
      <c r="J392" s="24" t="s">
        <v>594</v>
      </c>
      <c r="K392" s="24" t="s">
        <v>594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448</v>
      </c>
      <c r="B393" s="2" t="s">
        <v>500</v>
      </c>
      <c r="C393" s="6">
        <v>7</v>
      </c>
      <c r="D393" s="2" t="s">
        <v>718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594</v>
      </c>
      <c r="K393" s="45" t="s">
        <v>594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501</v>
      </c>
      <c r="B394" s="2"/>
      <c r="C394" s="6"/>
      <c r="D394" s="6"/>
      <c r="F394" s="24" t="s">
        <v>594</v>
      </c>
      <c r="G394" s="24" t="s">
        <v>594</v>
      </c>
      <c r="H394" s="24" t="s">
        <v>594</v>
      </c>
      <c r="I394" s="24" t="s">
        <v>594</v>
      </c>
      <c r="J394" s="24" t="s">
        <v>594</v>
      </c>
      <c r="K394" s="24" t="s">
        <v>594</v>
      </c>
      <c r="L394" s="24" t="s">
        <v>594</v>
      </c>
      <c r="M394" s="8"/>
      <c r="N394" s="272"/>
    </row>
    <row r="395" spans="1:14" s="3" customFormat="1" ht="12" customHeight="1" x14ac:dyDescent="0.15">
      <c r="A395" s="79" t="s">
        <v>542</v>
      </c>
      <c r="B395" s="2" t="s">
        <v>500</v>
      </c>
      <c r="C395" s="6">
        <v>8</v>
      </c>
      <c r="D395" s="2" t="s">
        <v>718</v>
      </c>
      <c r="E395" s="6"/>
      <c r="F395" s="18"/>
      <c r="G395" s="18"/>
      <c r="H395" s="18"/>
      <c r="I395" s="18"/>
      <c r="J395" s="24" t="s">
        <v>594</v>
      </c>
      <c r="K395" s="24" t="s">
        <v>594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543</v>
      </c>
      <c r="B396" s="2" t="s">
        <v>500</v>
      </c>
      <c r="C396" s="6">
        <v>9</v>
      </c>
      <c r="D396" s="2" t="s">
        <v>718</v>
      </c>
      <c r="E396" s="6"/>
      <c r="F396" s="18"/>
      <c r="G396" s="18"/>
      <c r="H396" s="18">
        <v>276.43</v>
      </c>
      <c r="I396" s="18"/>
      <c r="J396" s="24" t="s">
        <v>594</v>
      </c>
      <c r="K396" s="24" t="s">
        <v>594</v>
      </c>
      <c r="L396" s="56">
        <f t="shared" si="26"/>
        <v>276.43</v>
      </c>
      <c r="M396" s="8"/>
      <c r="N396" s="272"/>
    </row>
    <row r="397" spans="1:14" s="3" customFormat="1" ht="12" customHeight="1" x14ac:dyDescent="0.15">
      <c r="A397" s="79" t="s">
        <v>348</v>
      </c>
      <c r="B397" s="2" t="s">
        <v>500</v>
      </c>
      <c r="C397" s="6">
        <v>10</v>
      </c>
      <c r="D397" s="2" t="s">
        <v>718</v>
      </c>
      <c r="E397" s="6"/>
      <c r="F397" s="18"/>
      <c r="G397" s="18">
        <v>30000</v>
      </c>
      <c r="H397" s="18">
        <v>583.16</v>
      </c>
      <c r="I397" s="18"/>
      <c r="J397" s="24" t="s">
        <v>594</v>
      </c>
      <c r="K397" s="24" t="s">
        <v>594</v>
      </c>
      <c r="L397" s="56">
        <f t="shared" si="26"/>
        <v>30583.16</v>
      </c>
      <c r="M397" s="8"/>
      <c r="N397" s="272"/>
    </row>
    <row r="398" spans="1:14" s="3" customFormat="1" ht="12" customHeight="1" x14ac:dyDescent="0.15">
      <c r="A398" s="79" t="s">
        <v>544</v>
      </c>
      <c r="B398" s="2" t="s">
        <v>500</v>
      </c>
      <c r="C398" s="6">
        <v>11</v>
      </c>
      <c r="D398" s="2" t="s">
        <v>718</v>
      </c>
      <c r="E398" s="6"/>
      <c r="F398" s="18"/>
      <c r="G398" s="18"/>
      <c r="H398" s="18"/>
      <c r="I398" s="18"/>
      <c r="J398" s="24" t="s">
        <v>594</v>
      </c>
      <c r="K398" s="24" t="s">
        <v>594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545</v>
      </c>
      <c r="B399" s="2" t="s">
        <v>500</v>
      </c>
      <c r="C399" s="6">
        <v>12</v>
      </c>
      <c r="D399" s="2" t="s">
        <v>718</v>
      </c>
      <c r="E399" s="6"/>
      <c r="F399" s="18"/>
      <c r="G399" s="18"/>
      <c r="H399" s="18"/>
      <c r="I399" s="18"/>
      <c r="J399" s="24" t="s">
        <v>594</v>
      </c>
      <c r="K399" s="24" t="s">
        <v>594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343</v>
      </c>
      <c r="B400" s="2" t="s">
        <v>500</v>
      </c>
      <c r="C400" s="6">
        <v>13</v>
      </c>
      <c r="D400" s="2" t="s">
        <v>718</v>
      </c>
      <c r="E400" s="6"/>
      <c r="F400" s="18"/>
      <c r="G400" s="18"/>
      <c r="H400" s="18"/>
      <c r="I400" s="18"/>
      <c r="J400" s="24" t="s">
        <v>594</v>
      </c>
      <c r="K400" s="24" t="s">
        <v>594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305</v>
      </c>
      <c r="B401" s="2" t="s">
        <v>500</v>
      </c>
      <c r="C401" s="6">
        <v>14</v>
      </c>
      <c r="D401" s="2" t="s">
        <v>718</v>
      </c>
      <c r="E401" s="40">
        <v>5252</v>
      </c>
      <c r="F401" s="47">
        <f>SUM(F395:F400)</f>
        <v>0</v>
      </c>
      <c r="G401" s="47">
        <f>SUM(G395:G400)</f>
        <v>30000</v>
      </c>
      <c r="H401" s="47">
        <f>SUM(H395:H400)</f>
        <v>859.58999999999992</v>
      </c>
      <c r="I401" s="47">
        <f>SUM(I395:I400)</f>
        <v>0</v>
      </c>
      <c r="J401" s="45" t="s">
        <v>594</v>
      </c>
      <c r="K401" s="45" t="s">
        <v>594</v>
      </c>
      <c r="L401" s="47">
        <f>SUM(L395:L400)</f>
        <v>30859.59</v>
      </c>
      <c r="M401" s="8"/>
      <c r="N401" s="272"/>
    </row>
    <row r="402" spans="1:21" s="3" customFormat="1" ht="12" customHeight="1" x14ac:dyDescent="0.15">
      <c r="A402" s="78" t="s">
        <v>502</v>
      </c>
      <c r="B402" s="2"/>
      <c r="C402" s="2"/>
      <c r="D402" s="2"/>
      <c r="F402" s="24" t="s">
        <v>594</v>
      </c>
      <c r="G402" s="24" t="s">
        <v>594</v>
      </c>
      <c r="H402" s="24" t="s">
        <v>594</v>
      </c>
      <c r="I402" s="24" t="s">
        <v>594</v>
      </c>
      <c r="J402" s="24" t="s">
        <v>594</v>
      </c>
      <c r="K402" s="24" t="s">
        <v>594</v>
      </c>
      <c r="L402" s="24" t="s">
        <v>594</v>
      </c>
      <c r="M402" s="8"/>
      <c r="N402" s="272"/>
    </row>
    <row r="403" spans="1:21" s="3" customFormat="1" ht="12" customHeight="1" x14ac:dyDescent="0.15">
      <c r="A403" s="110"/>
      <c r="B403" s="2" t="s">
        <v>500</v>
      </c>
      <c r="C403" s="6">
        <v>15</v>
      </c>
      <c r="D403" s="2" t="s">
        <v>718</v>
      </c>
      <c r="E403" s="6"/>
      <c r="F403" s="18"/>
      <c r="G403" s="18"/>
      <c r="H403" s="18"/>
      <c r="I403" s="18"/>
      <c r="J403" s="24" t="s">
        <v>594</v>
      </c>
      <c r="K403" s="24" t="s">
        <v>594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500</v>
      </c>
      <c r="C404" s="6">
        <v>16</v>
      </c>
      <c r="D404" s="2" t="s">
        <v>718</v>
      </c>
      <c r="E404" s="6"/>
      <c r="F404" s="18"/>
      <c r="G404" s="18"/>
      <c r="H404" s="18"/>
      <c r="I404" s="18"/>
      <c r="J404" s="24" t="s">
        <v>594</v>
      </c>
      <c r="K404" s="24" t="s">
        <v>594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500</v>
      </c>
      <c r="C405" s="6">
        <v>17</v>
      </c>
      <c r="D405" s="2" t="s">
        <v>718</v>
      </c>
      <c r="E405" s="6"/>
      <c r="F405" s="18"/>
      <c r="G405" s="18"/>
      <c r="H405" s="18"/>
      <c r="I405" s="18"/>
      <c r="J405" s="24" t="s">
        <v>594</v>
      </c>
      <c r="K405" s="24" t="s">
        <v>594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500</v>
      </c>
      <c r="C406" s="6">
        <v>18</v>
      </c>
      <c r="D406" s="2" t="s">
        <v>718</v>
      </c>
      <c r="E406" s="6"/>
      <c r="F406" s="18"/>
      <c r="G406" s="18"/>
      <c r="H406" s="18"/>
      <c r="I406" s="18"/>
      <c r="J406" s="24" t="s">
        <v>594</v>
      </c>
      <c r="K406" s="24" t="s">
        <v>594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449</v>
      </c>
      <c r="B407" s="2" t="s">
        <v>500</v>
      </c>
      <c r="C407" s="6">
        <v>19</v>
      </c>
      <c r="D407" s="2" t="s">
        <v>718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594</v>
      </c>
      <c r="K407" s="49" t="s">
        <v>594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540</v>
      </c>
      <c r="B408" s="2" t="s">
        <v>500</v>
      </c>
      <c r="C408" s="6">
        <v>20</v>
      </c>
      <c r="D408" s="6"/>
      <c r="E408" s="40"/>
      <c r="F408" s="47">
        <f>F393+F401+F407</f>
        <v>0</v>
      </c>
      <c r="G408" s="47">
        <f>G393+G401+G407</f>
        <v>30000</v>
      </c>
      <c r="H408" s="47">
        <f>H393+H401+H407</f>
        <v>859.58999999999992</v>
      </c>
      <c r="I408" s="47">
        <f>I393+I401+I407</f>
        <v>0</v>
      </c>
      <c r="J408" s="24" t="s">
        <v>594</v>
      </c>
      <c r="K408" s="24" t="s">
        <v>594</v>
      </c>
      <c r="L408" s="47">
        <f>L393+L401+L407</f>
        <v>30859.59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273</v>
      </c>
      <c r="G409" s="177" t="s">
        <v>274</v>
      </c>
      <c r="H409" s="177" t="s">
        <v>275</v>
      </c>
      <c r="I409" s="177" t="s">
        <v>276</v>
      </c>
      <c r="J409" s="177" t="s">
        <v>277</v>
      </c>
      <c r="K409" s="177" t="s">
        <v>278</v>
      </c>
      <c r="L409" s="56"/>
      <c r="M409" s="8"/>
      <c r="N409" s="272"/>
    </row>
    <row r="410" spans="1:21" s="3" customFormat="1" ht="12" customHeight="1" x14ac:dyDescent="0.15">
      <c r="A410" s="26" t="s">
        <v>459</v>
      </c>
      <c r="B410" s="76"/>
      <c r="C410" s="76"/>
      <c r="D410" s="76"/>
      <c r="E410" s="76"/>
      <c r="F410" s="66"/>
      <c r="G410" s="16" t="s">
        <v>355</v>
      </c>
      <c r="H410" s="16" t="s">
        <v>356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624</v>
      </c>
      <c r="B411" s="2"/>
      <c r="C411" s="2"/>
      <c r="D411" s="2"/>
      <c r="E411" s="2"/>
      <c r="F411" s="16" t="s">
        <v>791</v>
      </c>
      <c r="G411" s="16" t="s">
        <v>634</v>
      </c>
      <c r="H411" s="16" t="s">
        <v>357</v>
      </c>
      <c r="I411" s="16" t="s">
        <v>635</v>
      </c>
      <c r="J411" s="56" t="s">
        <v>636</v>
      </c>
      <c r="K411" s="56" t="s">
        <v>653</v>
      </c>
      <c r="L411" s="77" t="s">
        <v>637</v>
      </c>
      <c r="M411" s="8"/>
      <c r="N411" s="272"/>
    </row>
    <row r="412" spans="1:21" s="3" customFormat="1" ht="12" customHeight="1" x14ac:dyDescent="0.15">
      <c r="A412" s="26" t="s">
        <v>495</v>
      </c>
      <c r="B412" s="2"/>
      <c r="C412" s="2"/>
      <c r="D412" s="2"/>
      <c r="F412" s="24" t="s">
        <v>594</v>
      </c>
      <c r="G412" s="24" t="s">
        <v>594</v>
      </c>
      <c r="H412" s="24" t="s">
        <v>594</v>
      </c>
      <c r="I412" s="24" t="s">
        <v>594</v>
      </c>
      <c r="J412" s="24" t="s">
        <v>594</v>
      </c>
      <c r="K412" s="24" t="s">
        <v>594</v>
      </c>
      <c r="L412" s="24" t="s">
        <v>594</v>
      </c>
      <c r="M412" s="8"/>
      <c r="N412" s="272"/>
    </row>
    <row r="413" spans="1:21" s="3" customFormat="1" ht="12" customHeight="1" x14ac:dyDescent="0.15">
      <c r="A413" s="79" t="s">
        <v>388</v>
      </c>
      <c r="B413" s="6">
        <v>17</v>
      </c>
      <c r="C413" s="6">
        <v>1</v>
      </c>
      <c r="D413" s="2" t="s">
        <v>718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536</v>
      </c>
      <c r="B414" s="6">
        <v>17</v>
      </c>
      <c r="C414" s="6">
        <v>2</v>
      </c>
      <c r="D414" s="2" t="s">
        <v>718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537</v>
      </c>
      <c r="B415" s="6">
        <v>17</v>
      </c>
      <c r="C415" s="6">
        <v>3</v>
      </c>
      <c r="D415" s="2" t="s">
        <v>718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390</v>
      </c>
      <c r="B416" s="6">
        <v>17</v>
      </c>
      <c r="C416" s="6">
        <v>4</v>
      </c>
      <c r="D416" s="2" t="s">
        <v>718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391</v>
      </c>
      <c r="B417" s="6">
        <v>17</v>
      </c>
      <c r="C417" s="6">
        <v>5</v>
      </c>
      <c r="D417" s="2" t="s">
        <v>718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392</v>
      </c>
      <c r="B418" s="6">
        <v>17</v>
      </c>
      <c r="C418" s="6">
        <v>6</v>
      </c>
      <c r="D418" s="2" t="s">
        <v>718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448</v>
      </c>
      <c r="B419" s="6">
        <v>17</v>
      </c>
      <c r="C419" s="6">
        <v>7</v>
      </c>
      <c r="D419" s="2" t="s">
        <v>718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501</v>
      </c>
      <c r="B420" s="2"/>
      <c r="C420" s="6"/>
      <c r="D420" s="6"/>
      <c r="F420" s="24" t="s">
        <v>594</v>
      </c>
      <c r="G420" s="24" t="s">
        <v>594</v>
      </c>
      <c r="H420" s="24" t="s">
        <v>594</v>
      </c>
      <c r="I420" s="24" t="s">
        <v>594</v>
      </c>
      <c r="J420" s="24" t="s">
        <v>594</v>
      </c>
      <c r="K420" s="24" t="s">
        <v>594</v>
      </c>
      <c r="L420" s="24" t="s">
        <v>594</v>
      </c>
      <c r="M420" s="8"/>
      <c r="N420" s="272"/>
    </row>
    <row r="421" spans="1:21" s="3" customFormat="1" ht="12" customHeight="1" x14ac:dyDescent="0.15">
      <c r="A421" s="79" t="s">
        <v>542</v>
      </c>
      <c r="B421" s="6">
        <v>17</v>
      </c>
      <c r="C421" s="6">
        <v>8</v>
      </c>
      <c r="D421" s="2" t="s">
        <v>718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543</v>
      </c>
      <c r="B422" s="6">
        <v>17</v>
      </c>
      <c r="C422" s="6">
        <v>9</v>
      </c>
      <c r="D422" s="2" t="s">
        <v>718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348</v>
      </c>
      <c r="B423" s="6">
        <v>17</v>
      </c>
      <c r="C423" s="6">
        <v>10</v>
      </c>
      <c r="D423" s="2" t="s">
        <v>718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544</v>
      </c>
      <c r="B424" s="6">
        <v>17</v>
      </c>
      <c r="C424" s="6">
        <v>11</v>
      </c>
      <c r="D424" s="2" t="s">
        <v>718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545</v>
      </c>
      <c r="B425" s="6">
        <v>17</v>
      </c>
      <c r="C425" s="6">
        <v>12</v>
      </c>
      <c r="D425" s="2" t="s">
        <v>718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343</v>
      </c>
      <c r="B426" s="6">
        <v>17</v>
      </c>
      <c r="C426" s="6">
        <v>13</v>
      </c>
      <c r="D426" s="2" t="s">
        <v>718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305</v>
      </c>
      <c r="B427" s="6">
        <v>17</v>
      </c>
      <c r="C427" s="6">
        <v>14</v>
      </c>
      <c r="D427" s="2" t="s">
        <v>718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502</v>
      </c>
      <c r="B428" s="2"/>
      <c r="C428" s="2"/>
      <c r="D428" s="2"/>
      <c r="E428" s="3"/>
      <c r="F428" s="24" t="s">
        <v>594</v>
      </c>
      <c r="G428" s="24" t="s">
        <v>594</v>
      </c>
      <c r="H428" s="24" t="s">
        <v>594</v>
      </c>
      <c r="I428" s="24" t="s">
        <v>594</v>
      </c>
      <c r="J428" s="24" t="s">
        <v>594</v>
      </c>
      <c r="K428" s="24" t="s">
        <v>594</v>
      </c>
      <c r="L428" s="24" t="s">
        <v>594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718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718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718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718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449</v>
      </c>
      <c r="B433" s="6">
        <v>17</v>
      </c>
      <c r="C433" s="6">
        <v>19</v>
      </c>
      <c r="D433" s="2" t="s">
        <v>718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541</v>
      </c>
      <c r="B434" s="6">
        <v>17</v>
      </c>
      <c r="C434" s="6">
        <v>20</v>
      </c>
      <c r="D434" s="2" t="s">
        <v>718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900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901</v>
      </c>
      <c r="F437" s="23" t="s">
        <v>902</v>
      </c>
      <c r="G437" s="23" t="s">
        <v>903</v>
      </c>
      <c r="H437" s="23" t="s">
        <v>904</v>
      </c>
      <c r="I437" s="23" t="s">
        <v>905</v>
      </c>
      <c r="M437" s="8"/>
      <c r="N437" s="272"/>
    </row>
    <row r="438" spans="1:14" s="3" customFormat="1" ht="12" customHeight="1" x14ac:dyDescent="0.15">
      <c r="A438" s="34" t="s">
        <v>906</v>
      </c>
      <c r="B438" s="23"/>
      <c r="C438" s="23"/>
      <c r="D438" s="23"/>
      <c r="E438" s="23"/>
      <c r="F438" s="24" t="s">
        <v>594</v>
      </c>
      <c r="G438" s="24" t="s">
        <v>594</v>
      </c>
      <c r="H438" s="24" t="s">
        <v>594</v>
      </c>
      <c r="I438" s="24" t="s">
        <v>594</v>
      </c>
      <c r="J438" s="24" t="s">
        <v>594</v>
      </c>
      <c r="K438" s="24" t="s">
        <v>594</v>
      </c>
      <c r="L438" s="24" t="s">
        <v>594</v>
      </c>
      <c r="M438" s="8"/>
      <c r="N438" s="272"/>
    </row>
    <row r="439" spans="1:14" s="3" customFormat="1" ht="12" customHeight="1" x14ac:dyDescent="0.15">
      <c r="A439" s="3" t="s">
        <v>547</v>
      </c>
      <c r="B439" s="23">
        <v>18</v>
      </c>
      <c r="C439" s="6">
        <v>1</v>
      </c>
      <c r="D439" s="2" t="s">
        <v>718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594</v>
      </c>
      <c r="K439" s="24" t="s">
        <v>594</v>
      </c>
      <c r="L439" s="24" t="s">
        <v>594</v>
      </c>
      <c r="M439" s="8"/>
      <c r="N439" s="272"/>
    </row>
    <row r="440" spans="1:14" s="3" customFormat="1" ht="12" customHeight="1" x14ac:dyDescent="0.15">
      <c r="A440" s="69" t="s">
        <v>396</v>
      </c>
      <c r="B440" s="23">
        <v>18</v>
      </c>
      <c r="C440" s="6">
        <v>2</v>
      </c>
      <c r="D440" s="2" t="s">
        <v>718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594</v>
      </c>
      <c r="K440" s="24" t="s">
        <v>594</v>
      </c>
      <c r="L440" s="24" t="s">
        <v>594</v>
      </c>
      <c r="M440" s="8"/>
      <c r="N440" s="272"/>
    </row>
    <row r="441" spans="1:14" s="3" customFormat="1" ht="12" customHeight="1" x14ac:dyDescent="0.15">
      <c r="A441" s="69" t="s">
        <v>313</v>
      </c>
      <c r="B441" s="23">
        <v>18</v>
      </c>
      <c r="C441" s="6">
        <v>3</v>
      </c>
      <c r="D441" s="2" t="s">
        <v>718</v>
      </c>
      <c r="E441" s="6">
        <v>130</v>
      </c>
      <c r="F441" s="18">
        <v>30000</v>
      </c>
      <c r="G441" s="18"/>
      <c r="H441" s="18"/>
      <c r="I441" s="56">
        <f t="shared" si="33"/>
        <v>30000</v>
      </c>
      <c r="J441" s="24" t="s">
        <v>594</v>
      </c>
      <c r="K441" s="24" t="s">
        <v>594</v>
      </c>
      <c r="L441" s="24" t="s">
        <v>594</v>
      </c>
      <c r="M441" s="8"/>
      <c r="N441" s="272"/>
    </row>
    <row r="442" spans="1:14" s="3" customFormat="1" ht="12" customHeight="1" x14ac:dyDescent="0.15">
      <c r="A442" s="69" t="s">
        <v>314</v>
      </c>
      <c r="B442" s="23">
        <v>18</v>
      </c>
      <c r="C442" s="6">
        <v>4</v>
      </c>
      <c r="D442" s="2" t="s">
        <v>718</v>
      </c>
      <c r="E442" s="6">
        <v>140</v>
      </c>
      <c r="F442" s="18">
        <v>221063.55</v>
      </c>
      <c r="G442" s="18">
        <v>90399.25</v>
      </c>
      <c r="H442" s="18"/>
      <c r="I442" s="56">
        <f t="shared" si="33"/>
        <v>311462.8</v>
      </c>
      <c r="J442" s="24" t="s">
        <v>594</v>
      </c>
      <c r="K442" s="24" t="s">
        <v>594</v>
      </c>
      <c r="L442" s="24" t="s">
        <v>594</v>
      </c>
      <c r="M442" s="8"/>
      <c r="N442" s="272"/>
    </row>
    <row r="443" spans="1:14" s="3" customFormat="1" ht="12" customHeight="1" x14ac:dyDescent="0.15">
      <c r="A443" s="69" t="s">
        <v>399</v>
      </c>
      <c r="B443" s="23">
        <v>18</v>
      </c>
      <c r="C443" s="6">
        <v>5</v>
      </c>
      <c r="D443" s="2" t="s">
        <v>718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594</v>
      </c>
      <c r="K443" s="24" t="s">
        <v>594</v>
      </c>
      <c r="L443" s="24" t="s">
        <v>594</v>
      </c>
      <c r="M443" s="8"/>
      <c r="N443" s="272"/>
    </row>
    <row r="444" spans="1:14" s="3" customFormat="1" ht="12" customHeight="1" x14ac:dyDescent="0.15">
      <c r="A444" s="69" t="s">
        <v>315</v>
      </c>
      <c r="B444" s="23">
        <v>18</v>
      </c>
      <c r="C444" s="6">
        <v>6</v>
      </c>
      <c r="D444" s="2" t="s">
        <v>718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594</v>
      </c>
      <c r="K444" s="24" t="s">
        <v>594</v>
      </c>
      <c r="L444" s="24" t="s">
        <v>594</v>
      </c>
      <c r="M444" s="8"/>
      <c r="N444" s="272"/>
    </row>
    <row r="445" spans="1:14" s="3" customFormat="1" ht="12" customHeight="1" x14ac:dyDescent="0.15">
      <c r="A445" s="69" t="s">
        <v>316</v>
      </c>
      <c r="B445" s="23">
        <v>18</v>
      </c>
      <c r="C445" s="6">
        <v>7</v>
      </c>
      <c r="D445" s="2" t="s">
        <v>718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594</v>
      </c>
      <c r="K445" s="24" t="s">
        <v>594</v>
      </c>
      <c r="L445" s="24" t="s">
        <v>594</v>
      </c>
      <c r="M445" s="8"/>
      <c r="N445" s="272"/>
    </row>
    <row r="446" spans="1:14" s="3" customFormat="1" ht="12" customHeight="1" thickBot="1" x14ac:dyDescent="0.2">
      <c r="A446" s="70" t="s">
        <v>372</v>
      </c>
      <c r="B446" s="23">
        <v>18</v>
      </c>
      <c r="C446" s="37">
        <v>8</v>
      </c>
      <c r="D446" s="2" t="s">
        <v>718</v>
      </c>
      <c r="E446" s="37"/>
      <c r="F446" s="13">
        <f>SUM(F439:F445)</f>
        <v>251063.55</v>
      </c>
      <c r="G446" s="13">
        <f>SUM(G439:G445)</f>
        <v>90399.25</v>
      </c>
      <c r="H446" s="13">
        <f>SUM(H439:H445)</f>
        <v>0</v>
      </c>
      <c r="I446" s="13">
        <f>SUM(I439:I445)</f>
        <v>341462.8</v>
      </c>
      <c r="J446" s="24" t="s">
        <v>594</v>
      </c>
      <c r="K446" s="24" t="s">
        <v>594</v>
      </c>
      <c r="L446" s="24" t="s">
        <v>594</v>
      </c>
      <c r="M446" s="8"/>
      <c r="N446" s="272"/>
    </row>
    <row r="447" spans="1:14" s="3" customFormat="1" ht="12" customHeight="1" thickTop="1" x14ac:dyDescent="0.15">
      <c r="A447" s="38" t="s">
        <v>907</v>
      </c>
      <c r="B447" s="44"/>
      <c r="C447" s="40"/>
      <c r="D447" s="40"/>
      <c r="E447" s="40"/>
      <c r="F447" s="45" t="s">
        <v>594</v>
      </c>
      <c r="G447" s="45" t="s">
        <v>594</v>
      </c>
      <c r="H447" s="45" t="s">
        <v>594</v>
      </c>
      <c r="I447" s="45" t="s">
        <v>594</v>
      </c>
      <c r="J447" s="24" t="s">
        <v>594</v>
      </c>
      <c r="K447" s="24" t="s">
        <v>594</v>
      </c>
      <c r="L447" s="24" t="s">
        <v>594</v>
      </c>
      <c r="M447" s="8"/>
      <c r="N447" s="272"/>
    </row>
    <row r="448" spans="1:14" s="3" customFormat="1" ht="12" customHeight="1" x14ac:dyDescent="0.15">
      <c r="A448" s="69" t="s">
        <v>403</v>
      </c>
      <c r="B448" s="23">
        <v>18</v>
      </c>
      <c r="C448" s="6">
        <v>9</v>
      </c>
      <c r="D448" s="2" t="s">
        <v>718</v>
      </c>
      <c r="E448" s="6">
        <v>400</v>
      </c>
      <c r="F448" s="18"/>
      <c r="G448" s="18"/>
      <c r="H448" s="18"/>
      <c r="I448" s="56">
        <f>SUM(F448:H448)</f>
        <v>0</v>
      </c>
      <c r="J448" s="24" t="s">
        <v>594</v>
      </c>
      <c r="K448" s="24" t="s">
        <v>594</v>
      </c>
      <c r="L448" s="24" t="s">
        <v>594</v>
      </c>
      <c r="M448" s="8"/>
      <c r="N448" s="272"/>
    </row>
    <row r="449" spans="1:23" s="3" customFormat="1" ht="12" customHeight="1" x14ac:dyDescent="0.15">
      <c r="A449" s="69" t="s">
        <v>317</v>
      </c>
      <c r="B449" s="23">
        <v>18</v>
      </c>
      <c r="C449" s="6">
        <v>10</v>
      </c>
      <c r="D449" s="2" t="s">
        <v>718</v>
      </c>
      <c r="E449" s="6">
        <v>410</v>
      </c>
      <c r="F449" s="18"/>
      <c r="G449" s="18"/>
      <c r="H449" s="18"/>
      <c r="I449" s="56">
        <f>SUM(F449:H449)</f>
        <v>0</v>
      </c>
      <c r="J449" s="24" t="s">
        <v>594</v>
      </c>
      <c r="K449" s="24" t="s">
        <v>594</v>
      </c>
      <c r="L449" s="24" t="s">
        <v>594</v>
      </c>
      <c r="M449" s="8"/>
      <c r="N449" s="272"/>
    </row>
    <row r="450" spans="1:23" s="3" customFormat="1" ht="12" customHeight="1" x14ac:dyDescent="0.15">
      <c r="A450" s="69" t="s">
        <v>404</v>
      </c>
      <c r="B450" s="23">
        <v>18</v>
      </c>
      <c r="C450" s="6">
        <v>11</v>
      </c>
      <c r="D450" s="2" t="s">
        <v>718</v>
      </c>
      <c r="E450" s="6">
        <v>420</v>
      </c>
      <c r="F450" s="18"/>
      <c r="G450" s="18"/>
      <c r="H450" s="18"/>
      <c r="I450" s="56">
        <f>SUM(F450:H450)</f>
        <v>0</v>
      </c>
      <c r="J450" s="24" t="s">
        <v>594</v>
      </c>
      <c r="K450" s="24" t="s">
        <v>594</v>
      </c>
      <c r="L450" s="24" t="s">
        <v>594</v>
      </c>
      <c r="M450" s="8"/>
      <c r="N450" s="272"/>
    </row>
    <row r="451" spans="1:23" s="3" customFormat="1" ht="12" customHeight="1" x14ac:dyDescent="0.15">
      <c r="A451" s="69" t="s">
        <v>318</v>
      </c>
      <c r="B451" s="23">
        <v>18</v>
      </c>
      <c r="C451" s="6">
        <v>12</v>
      </c>
      <c r="D451" s="2" t="s">
        <v>718</v>
      </c>
      <c r="E451" s="6">
        <v>490</v>
      </c>
      <c r="F451" s="18"/>
      <c r="G451" s="18"/>
      <c r="H451" s="18"/>
      <c r="I451" s="56">
        <f>SUM(F451:H451)</f>
        <v>0</v>
      </c>
      <c r="J451" s="24" t="s">
        <v>594</v>
      </c>
      <c r="K451" s="24" t="s">
        <v>594</v>
      </c>
      <c r="L451" s="24" t="s">
        <v>594</v>
      </c>
      <c r="M451" s="8"/>
      <c r="N451" s="272"/>
    </row>
    <row r="452" spans="1:23" s="3" customFormat="1" ht="12" customHeight="1" thickBot="1" x14ac:dyDescent="0.2">
      <c r="A452" s="74" t="s">
        <v>709</v>
      </c>
      <c r="B452" s="73">
        <v>18</v>
      </c>
      <c r="C452" s="71">
        <v>13</v>
      </c>
      <c r="D452" s="2" t="s">
        <v>718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594</v>
      </c>
      <c r="K452" s="24" t="s">
        <v>594</v>
      </c>
      <c r="L452" s="24" t="s">
        <v>594</v>
      </c>
      <c r="M452" s="8"/>
      <c r="N452" s="272"/>
    </row>
    <row r="453" spans="1:23" s="3" customFormat="1" ht="12" customHeight="1" x14ac:dyDescent="0.15">
      <c r="A453" s="90" t="s">
        <v>908</v>
      </c>
      <c r="B453" s="36"/>
      <c r="C453" s="75"/>
      <c r="D453" s="75"/>
      <c r="E453" s="75"/>
      <c r="F453" s="24" t="s">
        <v>594</v>
      </c>
      <c r="G453" s="24" t="s">
        <v>594</v>
      </c>
      <c r="H453" s="24" t="s">
        <v>594</v>
      </c>
      <c r="I453" s="24" t="s">
        <v>594</v>
      </c>
      <c r="J453" s="24" t="s">
        <v>594</v>
      </c>
      <c r="K453" s="24" t="s">
        <v>594</v>
      </c>
      <c r="L453" s="24" t="s">
        <v>594</v>
      </c>
      <c r="M453" s="8"/>
      <c r="N453" s="272"/>
    </row>
    <row r="454" spans="1:23" s="3" customFormat="1" ht="12" customHeight="1" x14ac:dyDescent="0.15">
      <c r="A454" s="1" t="s">
        <v>31</v>
      </c>
      <c r="B454" s="23">
        <v>18</v>
      </c>
      <c r="C454" s="6">
        <v>14</v>
      </c>
      <c r="D454" s="2" t="s">
        <v>718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594</v>
      </c>
      <c r="K454" s="24" t="s">
        <v>594</v>
      </c>
      <c r="L454" s="24" t="s">
        <v>594</v>
      </c>
      <c r="M454" s="8"/>
      <c r="N454" s="272"/>
    </row>
    <row r="455" spans="1:23" s="3" customFormat="1" ht="12" customHeight="1" x14ac:dyDescent="0.15">
      <c r="A455" s="1" t="s">
        <v>18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461</v>
      </c>
      <c r="B456" s="23">
        <v>18</v>
      </c>
      <c r="C456" s="6">
        <v>16</v>
      </c>
      <c r="D456" s="2" t="s">
        <v>718</v>
      </c>
      <c r="E456" s="6">
        <v>754</v>
      </c>
      <c r="F456" s="18">
        <v>251063.55</v>
      </c>
      <c r="G456" s="18">
        <v>90399.25</v>
      </c>
      <c r="H456" s="18"/>
      <c r="I456" s="56">
        <f t="shared" si="34"/>
        <v>341462.8</v>
      </c>
      <c r="J456" s="24" t="s">
        <v>594</v>
      </c>
      <c r="K456" s="24" t="s">
        <v>594</v>
      </c>
      <c r="L456" s="24" t="s">
        <v>594</v>
      </c>
      <c r="M456" s="8"/>
      <c r="N456" s="272"/>
    </row>
    <row r="457" spans="1:23" s="3" customFormat="1" ht="12" customHeight="1" x14ac:dyDescent="0.15">
      <c r="A457" s="1" t="s">
        <v>21</v>
      </c>
      <c r="B457" s="23">
        <v>18</v>
      </c>
      <c r="C457" s="6">
        <v>17</v>
      </c>
      <c r="D457" s="2" t="s">
        <v>718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594</v>
      </c>
      <c r="K457" s="24" t="s">
        <v>594</v>
      </c>
      <c r="L457" s="24" t="s">
        <v>594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152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414</v>
      </c>
      <c r="B459" s="23">
        <v>18</v>
      </c>
      <c r="C459" s="6">
        <v>19</v>
      </c>
      <c r="D459" s="2" t="s">
        <v>718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594</v>
      </c>
      <c r="K459" s="24" t="s">
        <v>594</v>
      </c>
      <c r="L459" s="24" t="s">
        <v>594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525</v>
      </c>
      <c r="B460" s="81">
        <v>18</v>
      </c>
      <c r="C460" s="51">
        <v>20</v>
      </c>
      <c r="D460" s="48" t="s">
        <v>718</v>
      </c>
      <c r="E460" s="51"/>
      <c r="F460" s="83">
        <f>SUM(F454:F459)</f>
        <v>251063.55</v>
      </c>
      <c r="G460" s="83">
        <f>SUM(G454:G459)</f>
        <v>90399.25</v>
      </c>
      <c r="H460" s="83">
        <f>SUM(H454:H459)</f>
        <v>0</v>
      </c>
      <c r="I460" s="83">
        <f>SUM(I454:I459)</f>
        <v>341462.8</v>
      </c>
      <c r="J460" s="24" t="s">
        <v>594</v>
      </c>
      <c r="K460" s="24" t="s">
        <v>594</v>
      </c>
      <c r="L460" s="24" t="s">
        <v>594</v>
      </c>
      <c r="N460" s="271"/>
    </row>
    <row r="461" spans="1:23" s="52" customFormat="1" ht="12" customHeight="1" thickTop="1" x14ac:dyDescent="0.2">
      <c r="A461" s="91" t="s">
        <v>710</v>
      </c>
      <c r="B461" s="44">
        <v>18</v>
      </c>
      <c r="C461" s="82">
        <v>21</v>
      </c>
      <c r="D461" s="157" t="s">
        <v>718</v>
      </c>
      <c r="E461" s="82"/>
      <c r="F461" s="42">
        <f>F452+F460</f>
        <v>251063.55</v>
      </c>
      <c r="G461" s="42">
        <f>G452+G460</f>
        <v>90399.25</v>
      </c>
      <c r="H461" s="42">
        <f>H452+H460</f>
        <v>0</v>
      </c>
      <c r="I461" s="42">
        <f>I452+I460</f>
        <v>341462.8</v>
      </c>
      <c r="J461" s="24" t="s">
        <v>594</v>
      </c>
      <c r="K461" s="24" t="s">
        <v>594</v>
      </c>
      <c r="L461" s="24" t="s">
        <v>594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909</v>
      </c>
      <c r="B463" s="75"/>
      <c r="C463" s="80"/>
      <c r="D463" s="80"/>
      <c r="E463" s="80"/>
      <c r="F463" s="23" t="s">
        <v>577</v>
      </c>
      <c r="G463" s="23" t="s">
        <v>578</v>
      </c>
      <c r="H463" s="23" t="s">
        <v>579</v>
      </c>
      <c r="I463" s="23" t="s">
        <v>580</v>
      </c>
      <c r="J463" s="23" t="s">
        <v>581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910</v>
      </c>
      <c r="G464" s="84" t="s">
        <v>911</v>
      </c>
      <c r="H464" s="84" t="s">
        <v>912</v>
      </c>
      <c r="I464" s="84" t="s">
        <v>913</v>
      </c>
      <c r="J464" s="84" t="s">
        <v>914</v>
      </c>
      <c r="K464" s="53"/>
      <c r="L464" s="53"/>
      <c r="N464" s="271"/>
    </row>
    <row r="465" spans="1:14" s="52" customFormat="1" ht="12" customHeight="1" x14ac:dyDescent="0.2">
      <c r="A465" s="189" t="s">
        <v>48</v>
      </c>
      <c r="B465" s="105">
        <v>19</v>
      </c>
      <c r="C465" s="111">
        <v>1</v>
      </c>
      <c r="D465" s="2" t="s">
        <v>718</v>
      </c>
      <c r="E465" s="111"/>
      <c r="F465" s="18">
        <f>172371.31</f>
        <v>172371.31</v>
      </c>
      <c r="G465" s="18"/>
      <c r="H465" s="18"/>
      <c r="I465" s="18"/>
      <c r="J465" s="18">
        <f>60122.82+220480.39</f>
        <v>280603.21000000002</v>
      </c>
      <c r="K465" s="24" t="s">
        <v>594</v>
      </c>
      <c r="L465" s="24" t="s">
        <v>594</v>
      </c>
      <c r="N465" s="271"/>
    </row>
    <row r="466" spans="1:14" s="52" customFormat="1" ht="12" customHeight="1" x14ac:dyDescent="0.2">
      <c r="A466" s="24" t="s">
        <v>594</v>
      </c>
      <c r="B466" s="24" t="s">
        <v>594</v>
      </c>
      <c r="C466" s="24" t="s">
        <v>594</v>
      </c>
      <c r="D466" s="24"/>
      <c r="E466" s="24"/>
      <c r="F466" s="24" t="s">
        <v>594</v>
      </c>
      <c r="G466" s="24" t="s">
        <v>594</v>
      </c>
      <c r="H466" s="24" t="s">
        <v>594</v>
      </c>
      <c r="I466" s="24" t="s">
        <v>594</v>
      </c>
      <c r="J466" s="24" t="s">
        <v>594</v>
      </c>
      <c r="K466" s="24" t="s">
        <v>594</v>
      </c>
      <c r="L466" s="24" t="s">
        <v>594</v>
      </c>
      <c r="N466" s="271"/>
    </row>
    <row r="467" spans="1:14" s="52" customFormat="1" ht="12" customHeight="1" x14ac:dyDescent="0.2">
      <c r="A467" s="94" t="s">
        <v>755</v>
      </c>
      <c r="B467" s="24" t="s">
        <v>594</v>
      </c>
      <c r="C467" s="24" t="s">
        <v>594</v>
      </c>
      <c r="D467" s="24"/>
      <c r="E467" s="24"/>
      <c r="F467" s="24" t="s">
        <v>594</v>
      </c>
      <c r="G467" s="24" t="s">
        <v>594</v>
      </c>
      <c r="H467" s="24" t="s">
        <v>594</v>
      </c>
      <c r="I467" s="24" t="s">
        <v>594</v>
      </c>
      <c r="J467" s="24" t="s">
        <v>594</v>
      </c>
      <c r="K467" s="24" t="s">
        <v>594</v>
      </c>
      <c r="L467" s="24" t="s">
        <v>594</v>
      </c>
      <c r="N467" s="271"/>
    </row>
    <row r="468" spans="1:14" s="52" customFormat="1" ht="12" customHeight="1" x14ac:dyDescent="0.2">
      <c r="A468" s="93" t="s">
        <v>462</v>
      </c>
      <c r="B468" s="75">
        <v>19</v>
      </c>
      <c r="C468" s="80">
        <v>2</v>
      </c>
      <c r="D468" s="2" t="s">
        <v>718</v>
      </c>
      <c r="E468" s="80"/>
      <c r="F468" s="18">
        <v>1341165.3700000001</v>
      </c>
      <c r="G468" s="18"/>
      <c r="H468" s="18"/>
      <c r="I468" s="18"/>
      <c r="J468" s="18">
        <f>30000+859.59</f>
        <v>30859.59</v>
      </c>
      <c r="K468" s="24" t="s">
        <v>594</v>
      </c>
      <c r="L468" s="24" t="s">
        <v>594</v>
      </c>
      <c r="N468" s="271"/>
    </row>
    <row r="469" spans="1:14" s="52" customFormat="1" ht="12" customHeight="1" x14ac:dyDescent="0.2">
      <c r="A469" s="93" t="s">
        <v>319</v>
      </c>
      <c r="B469" s="75">
        <v>19</v>
      </c>
      <c r="C469" s="80">
        <v>3</v>
      </c>
      <c r="D469" s="2" t="s">
        <v>718</v>
      </c>
      <c r="E469" s="80"/>
      <c r="F469" s="18"/>
      <c r="G469" s="18"/>
      <c r="H469" s="18"/>
      <c r="I469" s="18"/>
      <c r="J469" s="18">
        <v>30000</v>
      </c>
      <c r="K469" s="24" t="s">
        <v>594</v>
      </c>
      <c r="L469" s="24" t="s">
        <v>594</v>
      </c>
      <c r="N469" s="271"/>
    </row>
    <row r="470" spans="1:14" s="52" customFormat="1" ht="12" customHeight="1" x14ac:dyDescent="0.2">
      <c r="A470" s="92" t="s">
        <v>711</v>
      </c>
      <c r="B470" s="75">
        <v>19</v>
      </c>
      <c r="C470" s="80">
        <v>4</v>
      </c>
      <c r="D470" s="2" t="s">
        <v>718</v>
      </c>
      <c r="E470" s="80"/>
      <c r="F470" s="53">
        <f>SUM(F468:F469)</f>
        <v>1341165.3700000001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60859.59</v>
      </c>
      <c r="K470" s="24" t="s">
        <v>594</v>
      </c>
      <c r="L470" s="24" t="s">
        <v>594</v>
      </c>
      <c r="N470" s="271"/>
    </row>
    <row r="471" spans="1:14" s="52" customFormat="1" ht="12" customHeight="1" x14ac:dyDescent="0.2">
      <c r="A471" s="94" t="s">
        <v>756</v>
      </c>
      <c r="B471" s="24" t="s">
        <v>594</v>
      </c>
      <c r="C471" s="24" t="s">
        <v>594</v>
      </c>
      <c r="D471" s="24"/>
      <c r="E471" s="24"/>
      <c r="F471" s="24" t="s">
        <v>594</v>
      </c>
      <c r="G471" s="24" t="s">
        <v>594</v>
      </c>
      <c r="H471" s="24" t="s">
        <v>594</v>
      </c>
      <c r="I471" s="24" t="s">
        <v>594</v>
      </c>
      <c r="J471" s="24" t="s">
        <v>594</v>
      </c>
      <c r="K471" s="24" t="s">
        <v>594</v>
      </c>
      <c r="L471" s="24" t="s">
        <v>594</v>
      </c>
      <c r="N471" s="271"/>
    </row>
    <row r="472" spans="1:14" s="52" customFormat="1" ht="12" customHeight="1" x14ac:dyDescent="0.2">
      <c r="A472" s="93" t="s">
        <v>320</v>
      </c>
      <c r="B472" s="75">
        <v>19</v>
      </c>
      <c r="C472" s="80">
        <v>5</v>
      </c>
      <c r="D472" s="2" t="s">
        <v>718</v>
      </c>
      <c r="E472" s="80"/>
      <c r="F472" s="18">
        <f>1307090.93</f>
        <v>1307090.93</v>
      </c>
      <c r="G472" s="18"/>
      <c r="H472" s="18"/>
      <c r="I472" s="18"/>
      <c r="J472" s="18"/>
      <c r="K472" s="24" t="s">
        <v>594</v>
      </c>
      <c r="L472" s="24" t="s">
        <v>594</v>
      </c>
      <c r="N472" s="271"/>
    </row>
    <row r="473" spans="1:14" s="52" customFormat="1" ht="12" customHeight="1" x14ac:dyDescent="0.2">
      <c r="A473" s="93" t="s">
        <v>466</v>
      </c>
      <c r="B473" s="75">
        <v>19</v>
      </c>
      <c r="C473" s="80">
        <v>6</v>
      </c>
      <c r="D473" s="2" t="s">
        <v>718</v>
      </c>
      <c r="E473" s="80"/>
      <c r="F473" s="18">
        <v>30000</v>
      </c>
      <c r="G473" s="18"/>
      <c r="H473" s="18"/>
      <c r="I473" s="18"/>
      <c r="J473" s="18"/>
      <c r="K473" s="24" t="s">
        <v>594</v>
      </c>
      <c r="L473" s="24" t="s">
        <v>594</v>
      </c>
      <c r="N473" s="271"/>
    </row>
    <row r="474" spans="1:14" s="52" customFormat="1" ht="12" customHeight="1" x14ac:dyDescent="0.2">
      <c r="A474" s="92" t="s">
        <v>712</v>
      </c>
      <c r="B474" s="75">
        <v>19</v>
      </c>
      <c r="C474" s="80">
        <v>7</v>
      </c>
      <c r="D474" s="2" t="s">
        <v>718</v>
      </c>
      <c r="E474" s="80"/>
      <c r="F474" s="53">
        <f>SUM(F472:F473)</f>
        <v>1337090.93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594</v>
      </c>
      <c r="L474" s="24" t="s">
        <v>594</v>
      </c>
      <c r="N474" s="271"/>
    </row>
    <row r="475" spans="1:14" s="52" customFormat="1" ht="12" customHeight="1" x14ac:dyDescent="0.2">
      <c r="A475" s="24" t="s">
        <v>594</v>
      </c>
      <c r="B475" s="24" t="s">
        <v>594</v>
      </c>
      <c r="C475" s="24" t="s">
        <v>594</v>
      </c>
      <c r="D475" s="24"/>
      <c r="E475" s="24"/>
      <c r="F475" s="24" t="s">
        <v>594</v>
      </c>
      <c r="G475" s="24" t="s">
        <v>594</v>
      </c>
      <c r="H475" s="24" t="s">
        <v>594</v>
      </c>
      <c r="I475" s="24" t="s">
        <v>594</v>
      </c>
      <c r="J475" s="24" t="s">
        <v>594</v>
      </c>
      <c r="K475" s="24" t="s">
        <v>594</v>
      </c>
      <c r="L475" s="24" t="s">
        <v>594</v>
      </c>
      <c r="N475" s="271"/>
    </row>
    <row r="476" spans="1:14" s="52" customFormat="1" ht="12" customHeight="1" x14ac:dyDescent="0.2">
      <c r="A476" s="190" t="s">
        <v>2</v>
      </c>
      <c r="B476" s="75">
        <v>19</v>
      </c>
      <c r="C476" s="115">
        <v>8</v>
      </c>
      <c r="D476" s="2" t="s">
        <v>718</v>
      </c>
      <c r="E476" s="115"/>
      <c r="F476" s="53">
        <f>(F465+F470)- F474</f>
        <v>176445.75000000023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341462.80000000005</v>
      </c>
      <c r="K476" s="24" t="s">
        <v>594</v>
      </c>
      <c r="L476" s="24" t="s">
        <v>594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245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279</v>
      </c>
      <c r="B479" s="112"/>
      <c r="C479" s="112"/>
      <c r="D479" s="112"/>
      <c r="E479" s="112"/>
      <c r="F479" s="112"/>
      <c r="G479" s="112"/>
      <c r="H479" s="112"/>
      <c r="I479" s="112" t="s">
        <v>757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863</v>
      </c>
      <c r="B480" s="112"/>
      <c r="C480" s="112"/>
      <c r="D480" s="112"/>
      <c r="E480" s="112"/>
      <c r="F480" s="112"/>
      <c r="G480" s="112"/>
      <c r="H480" s="112"/>
      <c r="I480" s="112" t="s">
        <v>369</v>
      </c>
      <c r="J480" s="112"/>
      <c r="K480" s="95"/>
      <c r="L480" s="95"/>
      <c r="N480" s="271"/>
    </row>
    <row r="481" spans="1:14" s="52" customFormat="1" ht="12" customHeight="1" x14ac:dyDescent="0.2">
      <c r="A481" s="175" t="s">
        <v>864</v>
      </c>
      <c r="B481" s="112"/>
      <c r="C481" s="112"/>
      <c r="D481" s="112"/>
      <c r="E481" s="112"/>
      <c r="F481" s="112"/>
      <c r="G481" s="112"/>
      <c r="H481" s="112"/>
      <c r="I481" s="112" t="s">
        <v>108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280</v>
      </c>
      <c r="B482" s="112"/>
      <c r="C482" s="112"/>
      <c r="D482" s="112"/>
      <c r="E482" s="112"/>
      <c r="F482" s="112"/>
      <c r="G482" s="112"/>
      <c r="H482" s="112"/>
      <c r="I482" s="112" t="s">
        <v>450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68</v>
      </c>
      <c r="B483" s="112"/>
      <c r="C483" s="112"/>
      <c r="D483" s="112"/>
      <c r="E483" s="112"/>
      <c r="F483" s="112"/>
      <c r="G483" s="112"/>
      <c r="H483" s="112"/>
      <c r="I483" s="112" t="s">
        <v>758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451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452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759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135</v>
      </c>
      <c r="B488" s="105"/>
      <c r="C488" s="115"/>
      <c r="D488" s="115"/>
      <c r="E488" s="115"/>
      <c r="F488" s="15" t="s">
        <v>568</v>
      </c>
      <c r="G488" s="15" t="s">
        <v>569</v>
      </c>
      <c r="H488" s="15" t="s">
        <v>570</v>
      </c>
      <c r="I488" s="15" t="s">
        <v>571</v>
      </c>
      <c r="J488" s="15" t="s">
        <v>572</v>
      </c>
      <c r="K488" s="15" t="s">
        <v>573</v>
      </c>
      <c r="L488" s="116"/>
      <c r="N488" s="271"/>
    </row>
    <row r="489" spans="1:14" s="52" customFormat="1" ht="12" customHeight="1" x14ac:dyDescent="0.2">
      <c r="A489" s="96" t="s">
        <v>815</v>
      </c>
      <c r="B489" s="105"/>
      <c r="C489" s="115"/>
      <c r="D489" s="115"/>
      <c r="E489" s="115"/>
      <c r="F489" s="117" t="s">
        <v>816</v>
      </c>
      <c r="G489" s="117" t="s">
        <v>817</v>
      </c>
      <c r="H489" s="117" t="s">
        <v>818</v>
      </c>
      <c r="I489" s="117" t="s">
        <v>819</v>
      </c>
      <c r="J489" s="117" t="s">
        <v>820</v>
      </c>
      <c r="K489" s="117" t="s">
        <v>637</v>
      </c>
      <c r="L489" s="116"/>
      <c r="N489" s="271"/>
    </row>
    <row r="490" spans="1:14" s="52" customFormat="1" ht="12" customHeight="1" x14ac:dyDescent="0.2">
      <c r="A490" s="22" t="s">
        <v>467</v>
      </c>
      <c r="B490" s="75">
        <v>20</v>
      </c>
      <c r="C490" s="115">
        <v>1</v>
      </c>
      <c r="D490" s="2" t="s">
        <v>718</v>
      </c>
      <c r="E490" s="115"/>
      <c r="F490" s="154"/>
      <c r="G490" s="154"/>
      <c r="H490" s="154"/>
      <c r="I490" s="154"/>
      <c r="J490" s="154"/>
      <c r="K490" s="24" t="s">
        <v>594</v>
      </c>
      <c r="L490" s="24" t="s">
        <v>594</v>
      </c>
      <c r="N490" s="271"/>
    </row>
    <row r="491" spans="1:14" s="52" customFormat="1" ht="12" customHeight="1" x14ac:dyDescent="0.2">
      <c r="A491" s="22" t="s">
        <v>468</v>
      </c>
      <c r="B491" s="75">
        <v>20</v>
      </c>
      <c r="C491" s="115">
        <v>2</v>
      </c>
      <c r="D491" s="2" t="s">
        <v>718</v>
      </c>
      <c r="E491" s="115"/>
      <c r="F491" s="155"/>
      <c r="G491" s="155"/>
      <c r="H491" s="154"/>
      <c r="I491" s="154"/>
      <c r="J491" s="154"/>
      <c r="K491" s="24" t="s">
        <v>594</v>
      </c>
      <c r="L491" s="24" t="s">
        <v>594</v>
      </c>
      <c r="N491" s="271"/>
    </row>
    <row r="492" spans="1:14" s="52" customFormat="1" ht="12" customHeight="1" x14ac:dyDescent="0.2">
      <c r="A492" s="22" t="s">
        <v>469</v>
      </c>
      <c r="B492" s="75">
        <v>20</v>
      </c>
      <c r="C492" s="115">
        <v>3</v>
      </c>
      <c r="D492" s="2" t="s">
        <v>718</v>
      </c>
      <c r="E492" s="115"/>
      <c r="F492" s="155"/>
      <c r="G492" s="155"/>
      <c r="H492" s="154"/>
      <c r="I492" s="154"/>
      <c r="J492" s="154"/>
      <c r="K492" s="24" t="s">
        <v>594</v>
      </c>
      <c r="L492" s="24" t="s">
        <v>594</v>
      </c>
      <c r="N492" s="271"/>
    </row>
    <row r="493" spans="1:14" s="52" customFormat="1" ht="12" customHeight="1" x14ac:dyDescent="0.2">
      <c r="A493" s="22" t="s">
        <v>470</v>
      </c>
      <c r="B493" s="75">
        <v>20</v>
      </c>
      <c r="C493" s="115">
        <v>4</v>
      </c>
      <c r="D493" s="2" t="s">
        <v>718</v>
      </c>
      <c r="E493" s="115"/>
      <c r="F493" s="18"/>
      <c r="G493" s="18"/>
      <c r="H493" s="18"/>
      <c r="I493" s="18"/>
      <c r="J493" s="18"/>
      <c r="K493" s="24" t="s">
        <v>594</v>
      </c>
      <c r="L493" s="24" t="s">
        <v>594</v>
      </c>
      <c r="N493" s="271"/>
    </row>
    <row r="494" spans="1:14" s="52" customFormat="1" ht="12" customHeight="1" x14ac:dyDescent="0.2">
      <c r="A494" s="22" t="s">
        <v>324</v>
      </c>
      <c r="B494" s="75">
        <v>20</v>
      </c>
      <c r="C494" s="115">
        <v>5</v>
      </c>
      <c r="D494" s="2" t="s">
        <v>718</v>
      </c>
      <c r="E494" s="115"/>
      <c r="F494" s="18"/>
      <c r="G494" s="18"/>
      <c r="H494" s="18"/>
      <c r="I494" s="18"/>
      <c r="J494" s="18"/>
      <c r="K494" s="24" t="s">
        <v>594</v>
      </c>
      <c r="L494" s="24" t="s">
        <v>594</v>
      </c>
      <c r="N494" s="271"/>
    </row>
    <row r="495" spans="1:14" s="52" customFormat="1" ht="12" customHeight="1" x14ac:dyDescent="0.2">
      <c r="A495" s="22" t="s">
        <v>325</v>
      </c>
      <c r="B495" s="75">
        <v>20</v>
      </c>
      <c r="C495" s="115">
        <v>6</v>
      </c>
      <c r="D495" s="2" t="s">
        <v>718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594</v>
      </c>
      <c r="N495" s="271"/>
    </row>
    <row r="496" spans="1:14" s="52" customFormat="1" ht="12" customHeight="1" x14ac:dyDescent="0.2">
      <c r="A496" s="22" t="s">
        <v>326</v>
      </c>
      <c r="B496" s="75">
        <v>20</v>
      </c>
      <c r="C496" s="115">
        <v>7</v>
      </c>
      <c r="D496" s="2" t="s">
        <v>718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594</v>
      </c>
      <c r="N496" s="271"/>
    </row>
    <row r="497" spans="1:14" s="52" customFormat="1" ht="12" customHeight="1" x14ac:dyDescent="0.2">
      <c r="A497" s="22" t="s">
        <v>327</v>
      </c>
      <c r="B497" s="75">
        <v>20</v>
      </c>
      <c r="C497" s="115">
        <v>8</v>
      </c>
      <c r="D497" s="2" t="s">
        <v>718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594</v>
      </c>
      <c r="N497" s="271"/>
    </row>
    <row r="498" spans="1:14" s="52" customFormat="1" ht="12" customHeight="1" x14ac:dyDescent="0.2">
      <c r="A498" s="200" t="s">
        <v>328</v>
      </c>
      <c r="B498" s="201">
        <v>20</v>
      </c>
      <c r="C498" s="202">
        <v>9</v>
      </c>
      <c r="D498" s="203" t="s">
        <v>718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594</v>
      </c>
      <c r="N498" s="271"/>
    </row>
    <row r="499" spans="1:14" s="52" customFormat="1" ht="12" customHeight="1" thickBot="1" x14ac:dyDescent="0.25">
      <c r="A499" s="22" t="s">
        <v>329</v>
      </c>
      <c r="B499" s="75">
        <v>20</v>
      </c>
      <c r="C499" s="115">
        <v>10</v>
      </c>
      <c r="D499" s="2" t="s">
        <v>718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594</v>
      </c>
      <c r="N499" s="271"/>
    </row>
    <row r="500" spans="1:14" s="52" customFormat="1" ht="12" customHeight="1" thickTop="1" x14ac:dyDescent="0.2">
      <c r="A500" s="139" t="s">
        <v>330</v>
      </c>
      <c r="B500" s="44">
        <v>20</v>
      </c>
      <c r="C500" s="195">
        <v>11</v>
      </c>
      <c r="D500" s="39" t="s">
        <v>718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594</v>
      </c>
      <c r="N500" s="271"/>
    </row>
    <row r="501" spans="1:14" s="52" customFormat="1" ht="12" customHeight="1" x14ac:dyDescent="0.2">
      <c r="A501" s="200" t="s">
        <v>109</v>
      </c>
      <c r="B501" s="201">
        <v>20</v>
      </c>
      <c r="C501" s="202">
        <v>12</v>
      </c>
      <c r="D501" s="203" t="s">
        <v>718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594</v>
      </c>
      <c r="N501" s="271"/>
    </row>
    <row r="502" spans="1:14" s="52" customFormat="1" ht="12" customHeight="1" thickBot="1" x14ac:dyDescent="0.25">
      <c r="A502" s="22" t="s">
        <v>331</v>
      </c>
      <c r="B502" s="75">
        <v>20</v>
      </c>
      <c r="C502" s="115">
        <v>13</v>
      </c>
      <c r="D502" s="2" t="s">
        <v>718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594</v>
      </c>
      <c r="N502" s="271"/>
    </row>
    <row r="503" spans="1:14" s="52" customFormat="1" ht="12" customHeight="1" thickTop="1" x14ac:dyDescent="0.2">
      <c r="A503" s="139" t="s">
        <v>332</v>
      </c>
      <c r="B503" s="44">
        <v>20</v>
      </c>
      <c r="C503" s="195">
        <v>14</v>
      </c>
      <c r="D503" s="39" t="s">
        <v>718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594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681</v>
      </c>
      <c r="G506" s="103" t="s">
        <v>682</v>
      </c>
      <c r="H506" s="103" t="s">
        <v>683</v>
      </c>
      <c r="I506" s="106" t="s">
        <v>684</v>
      </c>
      <c r="J506" s="24" t="s">
        <v>594</v>
      </c>
      <c r="K506" s="24" t="s">
        <v>594</v>
      </c>
      <c r="L506" s="24" t="s">
        <v>594</v>
      </c>
      <c r="N506" s="271"/>
    </row>
    <row r="507" spans="1:14" s="52" customFormat="1" ht="12" customHeight="1" x14ac:dyDescent="0.2">
      <c r="A507" s="96" t="s">
        <v>680</v>
      </c>
      <c r="B507" s="105">
        <v>20</v>
      </c>
      <c r="C507" s="115">
        <v>15</v>
      </c>
      <c r="D507" s="2" t="s">
        <v>718</v>
      </c>
      <c r="E507" s="115"/>
      <c r="F507" s="144"/>
      <c r="G507" s="144"/>
      <c r="H507" s="144"/>
      <c r="I507" s="144"/>
      <c r="J507" s="24" t="s">
        <v>594</v>
      </c>
      <c r="K507" s="24" t="s">
        <v>594</v>
      </c>
      <c r="L507" s="24" t="s">
        <v>594</v>
      </c>
      <c r="N507" s="271"/>
    </row>
    <row r="508" spans="1:14" s="52" customFormat="1" ht="12" customHeight="1" x14ac:dyDescent="0.2">
      <c r="A508" s="96" t="s">
        <v>896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52</v>
      </c>
      <c r="B509" s="22"/>
      <c r="C509" s="22"/>
      <c r="D509" s="22"/>
      <c r="E509" s="22"/>
      <c r="F509" s="122" t="s">
        <v>689</v>
      </c>
      <c r="G509" s="122"/>
      <c r="H509" s="123" t="s">
        <v>690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691</v>
      </c>
      <c r="G510" s="113" t="s">
        <v>692</v>
      </c>
      <c r="H510" s="114" t="s">
        <v>691</v>
      </c>
      <c r="I510" s="114" t="s">
        <v>692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333</v>
      </c>
      <c r="B511" s="75">
        <v>20</v>
      </c>
      <c r="C511" s="115">
        <v>16</v>
      </c>
      <c r="D511" s="2" t="s">
        <v>718</v>
      </c>
      <c r="E511" s="115">
        <v>210</v>
      </c>
      <c r="F511" s="18"/>
      <c r="G511" s="24" t="s">
        <v>594</v>
      </c>
      <c r="H511" s="18"/>
      <c r="I511" s="24" t="s">
        <v>594</v>
      </c>
      <c r="J511" s="24" t="s">
        <v>594</v>
      </c>
      <c r="K511" s="24" t="s">
        <v>594</v>
      </c>
      <c r="L511" s="24" t="s">
        <v>594</v>
      </c>
      <c r="N511" s="271"/>
    </row>
    <row r="512" spans="1:14" s="52" customFormat="1" ht="12" customHeight="1" x14ac:dyDescent="0.2">
      <c r="A512" s="22" t="s">
        <v>334</v>
      </c>
      <c r="B512" s="75">
        <v>20</v>
      </c>
      <c r="C512" s="115">
        <v>17</v>
      </c>
      <c r="D512" s="2" t="s">
        <v>718</v>
      </c>
      <c r="E512" s="115">
        <v>220</v>
      </c>
      <c r="F512" s="18"/>
      <c r="G512" s="24" t="s">
        <v>594</v>
      </c>
      <c r="H512" s="18"/>
      <c r="I512" s="24" t="s">
        <v>594</v>
      </c>
      <c r="J512" s="24" t="s">
        <v>594</v>
      </c>
      <c r="K512" s="24" t="s">
        <v>594</v>
      </c>
      <c r="L512" s="24" t="s">
        <v>594</v>
      </c>
      <c r="N512" s="271"/>
    </row>
    <row r="513" spans="1:14" s="52" customFormat="1" ht="12" customHeight="1" x14ac:dyDescent="0.2">
      <c r="A513" s="22" t="s">
        <v>335</v>
      </c>
      <c r="B513" s="75">
        <v>20</v>
      </c>
      <c r="C513" s="115">
        <v>18</v>
      </c>
      <c r="D513" s="2" t="s">
        <v>718</v>
      </c>
      <c r="E513" s="115">
        <v>230</v>
      </c>
      <c r="F513" s="18"/>
      <c r="G513" s="24" t="s">
        <v>594</v>
      </c>
      <c r="H513" s="18"/>
      <c r="I513" s="24" t="s">
        <v>594</v>
      </c>
      <c r="J513" s="24" t="s">
        <v>594</v>
      </c>
      <c r="K513" s="24" t="s">
        <v>594</v>
      </c>
      <c r="L513" s="24" t="s">
        <v>594</v>
      </c>
      <c r="N513" s="271"/>
    </row>
    <row r="514" spans="1:14" s="52" customFormat="1" ht="12" customHeight="1" x14ac:dyDescent="0.2">
      <c r="A514" s="22" t="s">
        <v>336</v>
      </c>
      <c r="B514" s="75">
        <v>20</v>
      </c>
      <c r="C514" s="115">
        <v>19</v>
      </c>
      <c r="D514" s="2" t="s">
        <v>718</v>
      </c>
      <c r="E514" s="115">
        <v>240</v>
      </c>
      <c r="F514" s="18"/>
      <c r="G514" s="24" t="s">
        <v>594</v>
      </c>
      <c r="H514" s="18"/>
      <c r="I514" s="24" t="s">
        <v>594</v>
      </c>
      <c r="J514" s="24" t="s">
        <v>594</v>
      </c>
      <c r="K514" s="24" t="s">
        <v>594</v>
      </c>
      <c r="L514" s="24" t="s">
        <v>594</v>
      </c>
      <c r="N514" s="271"/>
    </row>
    <row r="515" spans="1:14" s="52" customFormat="1" ht="12" customHeight="1" x14ac:dyDescent="0.2">
      <c r="A515" s="22" t="s">
        <v>216</v>
      </c>
      <c r="B515" s="75">
        <v>20</v>
      </c>
      <c r="C515" s="115">
        <v>20</v>
      </c>
      <c r="D515" s="2" t="s">
        <v>718</v>
      </c>
      <c r="E515" s="115">
        <v>250</v>
      </c>
      <c r="F515" s="18"/>
      <c r="G515" s="24" t="s">
        <v>594</v>
      </c>
      <c r="H515" s="18"/>
      <c r="I515" s="24" t="s">
        <v>594</v>
      </c>
      <c r="J515" s="24" t="s">
        <v>594</v>
      </c>
      <c r="K515" s="24" t="s">
        <v>594</v>
      </c>
      <c r="L515" s="24" t="s">
        <v>594</v>
      </c>
      <c r="N515" s="271"/>
    </row>
    <row r="516" spans="1:14" s="52" customFormat="1" ht="12" customHeight="1" thickBot="1" x14ac:dyDescent="0.25">
      <c r="A516" s="22" t="s">
        <v>341</v>
      </c>
      <c r="B516" s="75">
        <v>20</v>
      </c>
      <c r="C516" s="115">
        <v>21</v>
      </c>
      <c r="D516" s="2" t="s">
        <v>718</v>
      </c>
      <c r="E516" s="115">
        <v>710</v>
      </c>
      <c r="F516" s="24" t="s">
        <v>594</v>
      </c>
      <c r="G516" s="18"/>
      <c r="H516" s="24" t="s">
        <v>594</v>
      </c>
      <c r="I516" s="18"/>
      <c r="J516" s="24" t="s">
        <v>594</v>
      </c>
      <c r="K516" s="24" t="s">
        <v>594</v>
      </c>
      <c r="L516" s="24" t="s">
        <v>594</v>
      </c>
      <c r="N516" s="271"/>
    </row>
    <row r="517" spans="1:14" s="52" customFormat="1" ht="12" customHeight="1" thickTop="1" x14ac:dyDescent="0.2">
      <c r="A517" s="96" t="s">
        <v>713</v>
      </c>
      <c r="B517" s="75">
        <v>20</v>
      </c>
      <c r="C517" s="115">
        <v>22</v>
      </c>
      <c r="D517" s="2" t="s">
        <v>718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594</v>
      </c>
      <c r="K517" s="24" t="s">
        <v>594</v>
      </c>
      <c r="L517" s="24" t="s">
        <v>594</v>
      </c>
      <c r="N517" s="271"/>
    </row>
    <row r="518" spans="1:14" s="52" customFormat="1" ht="12" customHeight="1" x14ac:dyDescent="0.2">
      <c r="A518" s="96" t="s">
        <v>282</v>
      </c>
      <c r="B518" s="105"/>
      <c r="C518" s="115"/>
      <c r="D518" s="115"/>
      <c r="E518" s="115"/>
      <c r="F518" s="177" t="s">
        <v>273</v>
      </c>
      <c r="G518" s="177" t="s">
        <v>274</v>
      </c>
      <c r="H518" s="177" t="s">
        <v>275</v>
      </c>
      <c r="I518" s="177" t="s">
        <v>276</v>
      </c>
      <c r="J518" s="177" t="s">
        <v>277</v>
      </c>
      <c r="K518" s="177" t="s">
        <v>278</v>
      </c>
      <c r="L518" s="106"/>
      <c r="N518" s="271"/>
    </row>
    <row r="519" spans="1:14" s="52" customFormat="1" ht="12" customHeight="1" x14ac:dyDescent="0.2">
      <c r="A519" s="178" t="s">
        <v>281</v>
      </c>
      <c r="B519" s="105"/>
      <c r="C519" s="115"/>
      <c r="D519" s="115"/>
      <c r="E519" s="115"/>
      <c r="F519" s="103" t="s">
        <v>835</v>
      </c>
      <c r="G519" s="103" t="s">
        <v>836</v>
      </c>
      <c r="H519" s="106" t="s">
        <v>837</v>
      </c>
      <c r="I519" s="106" t="s">
        <v>838</v>
      </c>
      <c r="J519" s="106" t="s">
        <v>839</v>
      </c>
      <c r="K519" s="106" t="s">
        <v>840</v>
      </c>
      <c r="L519" s="106" t="s">
        <v>905</v>
      </c>
      <c r="N519" s="271"/>
    </row>
    <row r="520" spans="1:14" s="52" customFormat="1" ht="12" customHeight="1" x14ac:dyDescent="0.2">
      <c r="A520" s="96" t="s">
        <v>841</v>
      </c>
      <c r="B520" s="105"/>
      <c r="C520" s="115"/>
      <c r="D520" s="115"/>
      <c r="E520" s="115"/>
      <c r="F520" s="24" t="s">
        <v>594</v>
      </c>
      <c r="G520" s="24" t="s">
        <v>594</v>
      </c>
      <c r="H520" s="24" t="s">
        <v>594</v>
      </c>
      <c r="I520" s="24" t="s">
        <v>594</v>
      </c>
      <c r="J520" s="24" t="s">
        <v>594</v>
      </c>
      <c r="K520" s="24" t="s">
        <v>594</v>
      </c>
      <c r="L520" s="24" t="s">
        <v>594</v>
      </c>
      <c r="N520" s="271"/>
    </row>
    <row r="521" spans="1:14" s="52" customFormat="1" ht="12" customHeight="1" x14ac:dyDescent="0.2">
      <c r="A521" s="22" t="s">
        <v>209</v>
      </c>
      <c r="B521" s="105">
        <v>21</v>
      </c>
      <c r="C521" s="115">
        <v>1</v>
      </c>
      <c r="D521" s="2" t="s">
        <v>718</v>
      </c>
      <c r="E521" s="115"/>
      <c r="F521" s="18"/>
      <c r="G521" s="18"/>
      <c r="H521" s="18">
        <v>121196.49</v>
      </c>
      <c r="I521" s="18"/>
      <c r="J521" s="18"/>
      <c r="K521" s="18"/>
      <c r="L521" s="88">
        <f>SUM(F521:K521)</f>
        <v>121196.49</v>
      </c>
      <c r="N521" s="271"/>
    </row>
    <row r="522" spans="1:14" s="52" customFormat="1" ht="12" customHeight="1" x14ac:dyDescent="0.2">
      <c r="A522" s="22" t="s">
        <v>210</v>
      </c>
      <c r="B522" s="105">
        <v>21</v>
      </c>
      <c r="C522" s="115">
        <v>2</v>
      </c>
      <c r="D522" s="2" t="s">
        <v>718</v>
      </c>
      <c r="E522" s="115"/>
      <c r="F522" s="18"/>
      <c r="G522" s="18"/>
      <c r="H522" s="18">
        <v>84470.29</v>
      </c>
      <c r="I522" s="18"/>
      <c r="J522" s="18"/>
      <c r="K522" s="18"/>
      <c r="L522" s="88">
        <f>SUM(F522:K522)</f>
        <v>84470.29</v>
      </c>
      <c r="N522" s="271"/>
    </row>
    <row r="523" spans="1:14" s="52" customFormat="1" ht="12" customHeight="1" thickBot="1" x14ac:dyDescent="0.25">
      <c r="A523" s="22" t="s">
        <v>211</v>
      </c>
      <c r="B523" s="105">
        <v>21</v>
      </c>
      <c r="C523" s="115">
        <v>3</v>
      </c>
      <c r="D523" s="2" t="s">
        <v>718</v>
      </c>
      <c r="E523" s="115"/>
      <c r="F523" s="18"/>
      <c r="G523" s="18"/>
      <c r="H523" s="18">
        <v>161595.32999999999</v>
      </c>
      <c r="I523" s="18"/>
      <c r="J523" s="18"/>
      <c r="K523" s="18"/>
      <c r="L523" s="88">
        <f>SUM(F523:K523)</f>
        <v>161595.32999999999</v>
      </c>
      <c r="N523" s="271"/>
    </row>
    <row r="524" spans="1:14" s="52" customFormat="1" ht="12" customHeight="1" thickTop="1" x14ac:dyDescent="0.2">
      <c r="A524" s="139" t="s">
        <v>844</v>
      </c>
      <c r="B524" s="107">
        <v>21</v>
      </c>
      <c r="C524" s="195">
        <v>4</v>
      </c>
      <c r="D524" s="196" t="s">
        <v>718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367262.11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367262.11</v>
      </c>
      <c r="N524" s="271"/>
    </row>
    <row r="525" spans="1:14" s="52" customFormat="1" ht="12" customHeight="1" x14ac:dyDescent="0.2">
      <c r="A525" s="96" t="s">
        <v>845</v>
      </c>
      <c r="B525" s="105"/>
      <c r="C525" s="115"/>
      <c r="D525" s="115"/>
      <c r="E525" s="115"/>
      <c r="F525" s="24" t="s">
        <v>594</v>
      </c>
      <c r="G525" s="24" t="s">
        <v>594</v>
      </c>
      <c r="H525" s="24" t="s">
        <v>594</v>
      </c>
      <c r="I525" s="24" t="s">
        <v>594</v>
      </c>
      <c r="J525" s="24" t="s">
        <v>594</v>
      </c>
      <c r="K525" s="24" t="s">
        <v>594</v>
      </c>
      <c r="L525" s="24" t="s">
        <v>594</v>
      </c>
      <c r="N525" s="271"/>
    </row>
    <row r="526" spans="1:14" s="3" customFormat="1" ht="12" customHeight="1" x14ac:dyDescent="0.15">
      <c r="A526" s="22" t="s">
        <v>209</v>
      </c>
      <c r="B526" s="105">
        <v>21</v>
      </c>
      <c r="C526" s="115">
        <v>5</v>
      </c>
      <c r="D526" s="2" t="s">
        <v>718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210</v>
      </c>
      <c r="B527" s="105">
        <v>21</v>
      </c>
      <c r="C527" s="115">
        <v>6</v>
      </c>
      <c r="D527" s="2" t="s">
        <v>718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211</v>
      </c>
      <c r="B528" s="118">
        <v>21</v>
      </c>
      <c r="C528" s="118">
        <v>7</v>
      </c>
      <c r="D528" s="2" t="s">
        <v>718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846</v>
      </c>
      <c r="B529" s="107">
        <v>21</v>
      </c>
      <c r="C529" s="107">
        <v>8</v>
      </c>
      <c r="D529" s="158" t="s">
        <v>718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847</v>
      </c>
      <c r="B530" s="105"/>
      <c r="C530" s="105"/>
      <c r="D530" s="105"/>
      <c r="E530" s="105"/>
      <c r="F530" s="24" t="s">
        <v>594</v>
      </c>
      <c r="G530" s="24" t="s">
        <v>594</v>
      </c>
      <c r="H530" s="24" t="s">
        <v>594</v>
      </c>
      <c r="I530" s="24" t="s">
        <v>594</v>
      </c>
      <c r="J530" s="24" t="s">
        <v>594</v>
      </c>
      <c r="K530" s="24" t="s">
        <v>594</v>
      </c>
      <c r="L530" s="24" t="s">
        <v>594</v>
      </c>
      <c r="M530" s="8"/>
      <c r="N530" s="272"/>
    </row>
    <row r="531" spans="1:14" s="3" customFormat="1" ht="12" customHeight="1" x14ac:dyDescent="0.15">
      <c r="A531" s="22" t="s">
        <v>209</v>
      </c>
      <c r="B531" s="105">
        <v>21</v>
      </c>
      <c r="C531" s="105">
        <v>9</v>
      </c>
      <c r="D531" s="2" t="s">
        <v>718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210</v>
      </c>
      <c r="B532" s="105">
        <v>21</v>
      </c>
      <c r="C532" s="105">
        <v>10</v>
      </c>
      <c r="D532" s="2" t="s">
        <v>718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211</v>
      </c>
      <c r="B533" s="105">
        <v>21</v>
      </c>
      <c r="C533" s="105">
        <v>11</v>
      </c>
      <c r="D533" s="2" t="s">
        <v>718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848</v>
      </c>
      <c r="B534" s="107">
        <v>21</v>
      </c>
      <c r="C534" s="107">
        <v>12</v>
      </c>
      <c r="D534" s="158" t="s">
        <v>718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849</v>
      </c>
      <c r="B535" s="105"/>
      <c r="C535" s="105"/>
      <c r="D535" s="105"/>
      <c r="E535" s="105"/>
      <c r="F535" s="194" t="s">
        <v>594</v>
      </c>
      <c r="G535" s="194" t="s">
        <v>594</v>
      </c>
      <c r="H535" s="194" t="s">
        <v>594</v>
      </c>
      <c r="I535" s="194" t="s">
        <v>594</v>
      </c>
      <c r="J535" s="194" t="s">
        <v>594</v>
      </c>
      <c r="K535" s="194" t="s">
        <v>594</v>
      </c>
      <c r="L535" s="194" t="s">
        <v>594</v>
      </c>
      <c r="M535" s="8"/>
      <c r="N535" s="272"/>
    </row>
    <row r="536" spans="1:14" s="3" customFormat="1" ht="12" customHeight="1" x14ac:dyDescent="0.15">
      <c r="A536" s="22" t="s">
        <v>209</v>
      </c>
      <c r="B536" s="105">
        <v>21</v>
      </c>
      <c r="C536" s="105">
        <v>13</v>
      </c>
      <c r="D536" s="2" t="s">
        <v>718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210</v>
      </c>
      <c r="B537" s="105">
        <v>21</v>
      </c>
      <c r="C537" s="105">
        <v>14</v>
      </c>
      <c r="D537" s="2" t="s">
        <v>718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211</v>
      </c>
      <c r="B538" s="105">
        <v>21</v>
      </c>
      <c r="C538" s="105">
        <v>15</v>
      </c>
      <c r="D538" s="2" t="s">
        <v>718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850</v>
      </c>
      <c r="B539" s="107">
        <v>21</v>
      </c>
      <c r="C539" s="107">
        <v>16</v>
      </c>
      <c r="D539" s="158" t="s">
        <v>718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851</v>
      </c>
      <c r="B540" s="105"/>
      <c r="C540" s="105"/>
      <c r="D540" s="105"/>
      <c r="E540" s="105"/>
      <c r="F540" s="24" t="s">
        <v>594</v>
      </c>
      <c r="G540" s="24" t="s">
        <v>594</v>
      </c>
      <c r="H540" s="24" t="s">
        <v>594</v>
      </c>
      <c r="I540" s="24" t="s">
        <v>594</v>
      </c>
      <c r="J540" s="24" t="s">
        <v>594</v>
      </c>
      <c r="K540" s="24" t="s">
        <v>594</v>
      </c>
      <c r="L540" s="24" t="s">
        <v>594</v>
      </c>
      <c r="M540" s="8"/>
      <c r="N540" s="272"/>
    </row>
    <row r="541" spans="1:14" s="3" customFormat="1" ht="12" customHeight="1" x14ac:dyDescent="0.15">
      <c r="A541" s="22" t="s">
        <v>209</v>
      </c>
      <c r="B541" s="105">
        <v>21</v>
      </c>
      <c r="C541" s="105">
        <v>17</v>
      </c>
      <c r="D541" s="2" t="s">
        <v>718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210</v>
      </c>
      <c r="B542" s="105">
        <v>21</v>
      </c>
      <c r="C542" s="105">
        <v>18</v>
      </c>
      <c r="D542" s="2" t="s">
        <v>718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211</v>
      </c>
      <c r="B543" s="105">
        <v>21</v>
      </c>
      <c r="C543" s="105">
        <v>19</v>
      </c>
      <c r="D543" s="2" t="s">
        <v>718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852</v>
      </c>
      <c r="B544" s="191">
        <v>21</v>
      </c>
      <c r="C544" s="191">
        <v>20</v>
      </c>
      <c r="D544" s="192" t="s">
        <v>718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853</v>
      </c>
      <c r="B545" s="107">
        <v>21</v>
      </c>
      <c r="C545" s="107">
        <v>21</v>
      </c>
      <c r="D545" s="158" t="s">
        <v>718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367262.11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367262.11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854</v>
      </c>
      <c r="B547" s="105"/>
      <c r="C547" s="105"/>
      <c r="D547" s="105"/>
      <c r="E547" s="105"/>
      <c r="F547" s="101" t="s">
        <v>855</v>
      </c>
      <c r="G547" s="87" t="s">
        <v>856</v>
      </c>
      <c r="H547" s="87" t="s">
        <v>857</v>
      </c>
      <c r="I547" s="101" t="s">
        <v>858</v>
      </c>
      <c r="J547" s="87" t="s">
        <v>859</v>
      </c>
      <c r="K547" s="101" t="s">
        <v>860</v>
      </c>
      <c r="L547" s="24" t="s">
        <v>594</v>
      </c>
      <c r="M547" s="8"/>
      <c r="N547" s="272"/>
    </row>
    <row r="548" spans="1:14" s="3" customFormat="1" ht="12" customHeight="1" x14ac:dyDescent="0.15">
      <c r="A548" s="100" t="s">
        <v>725</v>
      </c>
      <c r="B548" s="105"/>
      <c r="C548" s="105"/>
      <c r="D548" s="105"/>
      <c r="E548" s="105"/>
      <c r="F548" s="101" t="s">
        <v>861</v>
      </c>
      <c r="G548" s="101" t="s">
        <v>862</v>
      </c>
      <c r="H548" s="101" t="s">
        <v>812</v>
      </c>
      <c r="I548" s="101" t="s">
        <v>813</v>
      </c>
      <c r="J548" s="101" t="s">
        <v>869</v>
      </c>
      <c r="K548" s="87"/>
      <c r="L548" s="24" t="s">
        <v>594</v>
      </c>
      <c r="M548" s="8"/>
      <c r="N548" s="272"/>
    </row>
    <row r="549" spans="1:14" s="3" customFormat="1" ht="12" customHeight="1" x14ac:dyDescent="0.15">
      <c r="A549" s="22" t="s">
        <v>209</v>
      </c>
      <c r="B549" s="75">
        <v>21</v>
      </c>
      <c r="C549" s="75">
        <v>22</v>
      </c>
      <c r="D549" s="2" t="s">
        <v>718</v>
      </c>
      <c r="E549" s="75"/>
      <c r="F549" s="87">
        <f>L521</f>
        <v>121196.49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121196.49</v>
      </c>
      <c r="L549" s="24" t="s">
        <v>594</v>
      </c>
      <c r="M549" s="8"/>
      <c r="N549" s="272"/>
    </row>
    <row r="550" spans="1:14" s="3" customFormat="1" ht="12" customHeight="1" x14ac:dyDescent="0.15">
      <c r="A550" s="22" t="s">
        <v>210</v>
      </c>
      <c r="B550" s="75">
        <v>21</v>
      </c>
      <c r="C550" s="75">
        <v>23</v>
      </c>
      <c r="D550" s="2" t="s">
        <v>718</v>
      </c>
      <c r="E550" s="75"/>
      <c r="F550" s="87">
        <f>L522</f>
        <v>84470.29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84470.29</v>
      </c>
      <c r="L550" s="24" t="s">
        <v>594</v>
      </c>
      <c r="M550" s="8"/>
      <c r="N550" s="272"/>
    </row>
    <row r="551" spans="1:14" s="3" customFormat="1" ht="12" customHeight="1" thickBot="1" x14ac:dyDescent="0.2">
      <c r="A551" s="22" t="s">
        <v>211</v>
      </c>
      <c r="B551" s="75">
        <v>21</v>
      </c>
      <c r="C551" s="75">
        <v>24</v>
      </c>
      <c r="D551" s="2" t="s">
        <v>718</v>
      </c>
      <c r="E551" s="75"/>
      <c r="F551" s="87">
        <f>L523</f>
        <v>161595.32999999999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161595.32999999999</v>
      </c>
      <c r="L551" s="24" t="s">
        <v>594</v>
      </c>
      <c r="M551" s="8"/>
      <c r="N551" s="272"/>
    </row>
    <row r="552" spans="1:14" s="3" customFormat="1" ht="12" customHeight="1" thickTop="1" x14ac:dyDescent="0.15">
      <c r="A552" s="172" t="s">
        <v>637</v>
      </c>
      <c r="B552" s="44">
        <v>21</v>
      </c>
      <c r="C552" s="44">
        <v>25</v>
      </c>
      <c r="D552" s="39" t="s">
        <v>718</v>
      </c>
      <c r="E552" s="44"/>
      <c r="F552" s="89">
        <f t="shared" ref="F552:K552" si="42">SUM(F549:F551)</f>
        <v>367262.11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367262.11</v>
      </c>
      <c r="L552" s="24"/>
      <c r="M552" s="8"/>
      <c r="N552" s="272"/>
    </row>
    <row r="553" spans="1:14" s="3" customFormat="1" ht="12" customHeight="1" x14ac:dyDescent="0.15">
      <c r="A553" s="96" t="s">
        <v>287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273</v>
      </c>
      <c r="G554" s="177" t="s">
        <v>274</v>
      </c>
      <c r="H554" s="177" t="s">
        <v>275</v>
      </c>
      <c r="I554" s="177" t="s">
        <v>276</v>
      </c>
      <c r="J554" s="177" t="s">
        <v>277</v>
      </c>
      <c r="K554" s="177" t="s">
        <v>278</v>
      </c>
      <c r="L554" s="106"/>
      <c r="M554" s="8"/>
      <c r="N554" s="272"/>
    </row>
    <row r="555" spans="1:14" s="3" customFormat="1" ht="12" customHeight="1" x14ac:dyDescent="0.15">
      <c r="A555" s="96" t="s">
        <v>693</v>
      </c>
      <c r="B555" s="105"/>
      <c r="C555" s="115"/>
      <c r="D555" s="115"/>
      <c r="E555" s="115"/>
      <c r="F555" s="103" t="s">
        <v>835</v>
      </c>
      <c r="G555" s="103" t="s">
        <v>836</v>
      </c>
      <c r="H555" s="106" t="s">
        <v>837</v>
      </c>
      <c r="I555" s="106" t="s">
        <v>838</v>
      </c>
      <c r="J555" s="106" t="s">
        <v>839</v>
      </c>
      <c r="K555" s="106" t="s">
        <v>840</v>
      </c>
      <c r="L555" s="106" t="s">
        <v>905</v>
      </c>
      <c r="M555" s="8"/>
      <c r="N555" s="272"/>
    </row>
    <row r="556" spans="1:14" s="3" customFormat="1" ht="12" customHeight="1" x14ac:dyDescent="0.15">
      <c r="A556" s="96" t="s">
        <v>870</v>
      </c>
      <c r="B556" s="105"/>
      <c r="C556" s="115"/>
      <c r="D556" s="115"/>
      <c r="E556" s="115"/>
      <c r="F556" s="24" t="s">
        <v>594</v>
      </c>
      <c r="G556" s="24" t="s">
        <v>594</v>
      </c>
      <c r="H556" s="24" t="s">
        <v>594</v>
      </c>
      <c r="I556" s="24" t="s">
        <v>594</v>
      </c>
      <c r="J556" s="24" t="s">
        <v>594</v>
      </c>
      <c r="K556" s="24" t="s">
        <v>594</v>
      </c>
      <c r="L556" s="24" t="s">
        <v>594</v>
      </c>
      <c r="M556" s="8"/>
      <c r="N556" s="272"/>
    </row>
    <row r="557" spans="1:14" s="3" customFormat="1" ht="12" customHeight="1" x14ac:dyDescent="0.15">
      <c r="A557" s="22" t="s">
        <v>209</v>
      </c>
      <c r="B557" s="105">
        <v>22</v>
      </c>
      <c r="C557" s="115">
        <v>1</v>
      </c>
      <c r="D557" s="2" t="s">
        <v>718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210</v>
      </c>
      <c r="B558" s="105">
        <v>22</v>
      </c>
      <c r="C558" s="115">
        <v>2</v>
      </c>
      <c r="D558" s="2" t="s">
        <v>718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211</v>
      </c>
      <c r="B559" s="105">
        <v>22</v>
      </c>
      <c r="C559" s="115">
        <v>3</v>
      </c>
      <c r="D559" s="2" t="s">
        <v>718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844</v>
      </c>
      <c r="B560" s="107">
        <v>22</v>
      </c>
      <c r="C560" s="195">
        <v>4</v>
      </c>
      <c r="D560" s="196" t="s">
        <v>718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871</v>
      </c>
      <c r="B561" s="105"/>
      <c r="C561" s="115"/>
      <c r="D561" s="115"/>
      <c r="E561" s="115"/>
      <c r="F561" s="24" t="s">
        <v>594</v>
      </c>
      <c r="G561" s="24" t="s">
        <v>594</v>
      </c>
      <c r="H561" s="24" t="s">
        <v>594</v>
      </c>
      <c r="I561" s="24" t="s">
        <v>594</v>
      </c>
      <c r="J561" s="24" t="s">
        <v>594</v>
      </c>
      <c r="K561" s="24" t="s">
        <v>594</v>
      </c>
      <c r="L561" s="24" t="s">
        <v>594</v>
      </c>
      <c r="M561" s="8"/>
      <c r="N561" s="272"/>
    </row>
    <row r="562" spans="1:14" s="3" customFormat="1" ht="12" customHeight="1" x14ac:dyDescent="0.15">
      <c r="A562" s="22" t="s">
        <v>209</v>
      </c>
      <c r="B562" s="105">
        <v>22</v>
      </c>
      <c r="C562" s="115">
        <v>5</v>
      </c>
      <c r="D562" s="2" t="s">
        <v>718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210</v>
      </c>
      <c r="B563" s="105">
        <v>22</v>
      </c>
      <c r="C563" s="115">
        <v>6</v>
      </c>
      <c r="D563" s="2" t="s">
        <v>718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211</v>
      </c>
      <c r="B564" s="105">
        <v>22</v>
      </c>
      <c r="C564" s="118">
        <v>7</v>
      </c>
      <c r="D564" s="2" t="s">
        <v>718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846</v>
      </c>
      <c r="B565" s="107">
        <v>22</v>
      </c>
      <c r="C565" s="107">
        <v>8</v>
      </c>
      <c r="D565" s="196" t="s">
        <v>718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872</v>
      </c>
      <c r="B566" s="105"/>
      <c r="C566" s="105"/>
      <c r="D566" s="105"/>
      <c r="E566" s="105"/>
      <c r="F566" s="24" t="s">
        <v>594</v>
      </c>
      <c r="G566" s="24" t="s">
        <v>594</v>
      </c>
      <c r="H566" s="24" t="s">
        <v>594</v>
      </c>
      <c r="I566" s="24" t="s">
        <v>594</v>
      </c>
      <c r="J566" s="24" t="s">
        <v>594</v>
      </c>
      <c r="K566" s="24" t="s">
        <v>594</v>
      </c>
      <c r="L566" s="24" t="s">
        <v>594</v>
      </c>
      <c r="M566" s="8"/>
      <c r="N566" s="272"/>
    </row>
    <row r="567" spans="1:14" s="3" customFormat="1" ht="12" customHeight="1" x14ac:dyDescent="0.15">
      <c r="A567" s="22" t="s">
        <v>209</v>
      </c>
      <c r="B567" s="105">
        <v>22</v>
      </c>
      <c r="C567" s="105">
        <v>9</v>
      </c>
      <c r="D567" s="2" t="s">
        <v>718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210</v>
      </c>
      <c r="B568" s="105">
        <v>22</v>
      </c>
      <c r="C568" s="105">
        <v>10</v>
      </c>
      <c r="D568" s="2" t="s">
        <v>718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211</v>
      </c>
      <c r="B569" s="105">
        <v>22</v>
      </c>
      <c r="C569" s="105">
        <v>11</v>
      </c>
      <c r="D569" s="2" t="s">
        <v>718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848</v>
      </c>
      <c r="B570" s="191">
        <v>22</v>
      </c>
      <c r="C570" s="191">
        <v>12</v>
      </c>
      <c r="D570" s="197" t="s">
        <v>718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873</v>
      </c>
      <c r="B571" s="107">
        <v>22</v>
      </c>
      <c r="C571" s="107">
        <v>13</v>
      </c>
      <c r="D571" s="158" t="s">
        <v>718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102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874</v>
      </c>
      <c r="B574" s="75"/>
      <c r="C574" s="75"/>
      <c r="D574" s="75"/>
      <c r="E574" s="75" t="s">
        <v>880</v>
      </c>
      <c r="F574" s="101" t="s">
        <v>875</v>
      </c>
      <c r="G574" s="101" t="s">
        <v>876</v>
      </c>
      <c r="H574" s="101" t="s">
        <v>877</v>
      </c>
      <c r="I574" s="101" t="s">
        <v>878</v>
      </c>
      <c r="J574" s="24" t="s">
        <v>594</v>
      </c>
      <c r="K574" s="24" t="s">
        <v>594</v>
      </c>
      <c r="L574" s="24" t="s">
        <v>594</v>
      </c>
      <c r="M574" s="8"/>
      <c r="N574" s="272"/>
    </row>
    <row r="575" spans="1:14" s="3" customFormat="1" ht="12" customHeight="1" x14ac:dyDescent="0.15">
      <c r="A575" s="99" t="s">
        <v>257</v>
      </c>
      <c r="B575" s="75">
        <v>22</v>
      </c>
      <c r="C575" s="75">
        <v>14</v>
      </c>
      <c r="D575" s="2" t="s">
        <v>718</v>
      </c>
      <c r="E575" s="75">
        <v>561</v>
      </c>
      <c r="F575" s="18">
        <v>390900.79</v>
      </c>
      <c r="G575" s="18">
        <v>148542.29999999999</v>
      </c>
      <c r="H575" s="18">
        <v>242358.49</v>
      </c>
      <c r="I575" s="87">
        <f>SUM(F575:H575)</f>
        <v>781801.58</v>
      </c>
      <c r="J575" s="24" t="s">
        <v>594</v>
      </c>
      <c r="K575" s="24" t="s">
        <v>594</v>
      </c>
      <c r="L575" s="24" t="s">
        <v>594</v>
      </c>
      <c r="M575" s="8"/>
      <c r="N575" s="272"/>
    </row>
    <row r="576" spans="1:14" s="3" customFormat="1" ht="12" customHeight="1" x14ac:dyDescent="0.15">
      <c r="A576" s="99" t="s">
        <v>258</v>
      </c>
      <c r="B576" s="75">
        <v>22</v>
      </c>
      <c r="C576" s="75">
        <v>15</v>
      </c>
      <c r="D576" s="2" t="s">
        <v>718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594</v>
      </c>
      <c r="K576" s="24" t="s">
        <v>594</v>
      </c>
      <c r="L576" s="24" t="s">
        <v>594</v>
      </c>
      <c r="M576" s="8"/>
      <c r="N576" s="272"/>
    </row>
    <row r="577" spans="1:14" s="3" customFormat="1" ht="12" customHeight="1" x14ac:dyDescent="0.15">
      <c r="A577" s="99" t="s">
        <v>192</v>
      </c>
      <c r="B577" s="75">
        <v>22</v>
      </c>
      <c r="C577" s="75">
        <v>16</v>
      </c>
      <c r="D577" s="2" t="s">
        <v>718</v>
      </c>
      <c r="E577" s="75">
        <v>563</v>
      </c>
      <c r="F577" s="24" t="s">
        <v>594</v>
      </c>
      <c r="G577" s="24" t="s">
        <v>594</v>
      </c>
      <c r="H577" s="18"/>
      <c r="I577" s="87">
        <f t="shared" si="47"/>
        <v>0</v>
      </c>
      <c r="J577" s="24" t="s">
        <v>594</v>
      </c>
      <c r="K577" s="24" t="s">
        <v>594</v>
      </c>
      <c r="L577" s="24" t="s">
        <v>594</v>
      </c>
      <c r="M577" s="8"/>
      <c r="N577" s="272"/>
    </row>
    <row r="578" spans="1:14" s="3" customFormat="1" ht="12" customHeight="1" x14ac:dyDescent="0.15">
      <c r="A578" s="99" t="s">
        <v>394</v>
      </c>
      <c r="B578" s="75">
        <v>22</v>
      </c>
      <c r="C578" s="75">
        <v>17</v>
      </c>
      <c r="D578" s="2" t="s">
        <v>718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594</v>
      </c>
      <c r="K578" s="24" t="s">
        <v>594</v>
      </c>
      <c r="L578" s="24" t="s">
        <v>594</v>
      </c>
      <c r="M578" s="8"/>
      <c r="N578" s="272"/>
    </row>
    <row r="579" spans="1:14" s="3" customFormat="1" ht="12" customHeight="1" x14ac:dyDescent="0.15">
      <c r="A579" s="99" t="s">
        <v>259</v>
      </c>
      <c r="B579" s="75">
        <v>22</v>
      </c>
      <c r="C579" s="75">
        <v>18</v>
      </c>
      <c r="D579" s="2" t="s">
        <v>718</v>
      </c>
      <c r="E579" s="75">
        <v>561</v>
      </c>
      <c r="F579" s="18">
        <v>121196.49</v>
      </c>
      <c r="G579" s="18">
        <v>84470.29</v>
      </c>
      <c r="H579" s="18">
        <v>161595.32999999999</v>
      </c>
      <c r="I579" s="87">
        <f t="shared" si="47"/>
        <v>367262.11</v>
      </c>
      <c r="J579" s="24" t="s">
        <v>594</v>
      </c>
      <c r="K579" s="24" t="s">
        <v>594</v>
      </c>
      <c r="L579" s="24" t="s">
        <v>594</v>
      </c>
      <c r="M579" s="8"/>
      <c r="N579" s="272"/>
    </row>
    <row r="580" spans="1:14" s="3" customFormat="1" ht="12" customHeight="1" x14ac:dyDescent="0.15">
      <c r="A580" s="99" t="s">
        <v>389</v>
      </c>
      <c r="B580" s="75">
        <v>22</v>
      </c>
      <c r="C580" s="75">
        <v>19</v>
      </c>
      <c r="D580" s="2" t="s">
        <v>718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594</v>
      </c>
      <c r="K580" s="24" t="s">
        <v>594</v>
      </c>
      <c r="L580" s="24" t="s">
        <v>594</v>
      </c>
      <c r="M580" s="8"/>
      <c r="N580" s="272"/>
    </row>
    <row r="581" spans="1:14" s="3" customFormat="1" ht="12" customHeight="1" x14ac:dyDescent="0.15">
      <c r="A581" s="146" t="s">
        <v>193</v>
      </c>
      <c r="B581" s="75">
        <v>22</v>
      </c>
      <c r="C581" s="75">
        <v>20</v>
      </c>
      <c r="D581" s="2" t="s">
        <v>718</v>
      </c>
      <c r="E581" s="75">
        <v>563</v>
      </c>
      <c r="F581" s="24" t="s">
        <v>594</v>
      </c>
      <c r="G581" s="24" t="s">
        <v>594</v>
      </c>
      <c r="H581" s="18"/>
      <c r="I581" s="87">
        <f t="shared" si="47"/>
        <v>0</v>
      </c>
      <c r="J581" s="24" t="s">
        <v>594</v>
      </c>
      <c r="K581" s="24" t="s">
        <v>594</v>
      </c>
      <c r="L581" s="24" t="s">
        <v>594</v>
      </c>
      <c r="M581" s="8"/>
      <c r="N581" s="272"/>
    </row>
    <row r="582" spans="1:14" s="3" customFormat="1" ht="12" customHeight="1" x14ac:dyDescent="0.15">
      <c r="A582" s="146" t="s">
        <v>393</v>
      </c>
      <c r="B582" s="75">
        <v>22</v>
      </c>
      <c r="C582" s="75">
        <v>21</v>
      </c>
      <c r="D582" s="2" t="s">
        <v>718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594</v>
      </c>
      <c r="K582" s="24" t="s">
        <v>594</v>
      </c>
      <c r="L582" s="24" t="s">
        <v>594</v>
      </c>
      <c r="M582" s="8"/>
      <c r="N582" s="272"/>
    </row>
    <row r="583" spans="1:14" s="3" customFormat="1" ht="12" customHeight="1" x14ac:dyDescent="0.15">
      <c r="A583" s="146" t="s">
        <v>212</v>
      </c>
      <c r="B583" s="75">
        <v>22</v>
      </c>
      <c r="C583" s="75">
        <v>22</v>
      </c>
      <c r="D583" s="2" t="s">
        <v>718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594</v>
      </c>
      <c r="K583" s="24" t="s">
        <v>594</v>
      </c>
      <c r="L583" s="24" t="s">
        <v>594</v>
      </c>
      <c r="M583" s="8"/>
      <c r="N583" s="272"/>
    </row>
    <row r="584" spans="1:14" s="3" customFormat="1" ht="12" customHeight="1" x14ac:dyDescent="0.15">
      <c r="A584" s="22" t="s">
        <v>395</v>
      </c>
      <c r="B584" s="75">
        <v>22</v>
      </c>
      <c r="C584" s="75">
        <v>23</v>
      </c>
      <c r="D584" s="2" t="s">
        <v>718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594</v>
      </c>
      <c r="K584" s="24" t="s">
        <v>594</v>
      </c>
      <c r="L584" s="24" t="s">
        <v>594</v>
      </c>
      <c r="M584" s="8"/>
      <c r="N584" s="272"/>
    </row>
    <row r="585" spans="1:14" s="3" customFormat="1" ht="12" customHeight="1" x14ac:dyDescent="0.15">
      <c r="A585" s="22" t="s">
        <v>260</v>
      </c>
      <c r="B585" s="75">
        <v>22</v>
      </c>
      <c r="C585" s="75">
        <v>24</v>
      </c>
      <c r="D585" s="2" t="s">
        <v>718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594</v>
      </c>
      <c r="K585" s="24" t="s">
        <v>594</v>
      </c>
      <c r="L585" s="24" t="s">
        <v>594</v>
      </c>
      <c r="M585" s="8"/>
      <c r="N585" s="272"/>
    </row>
    <row r="586" spans="1:14" s="3" customFormat="1" ht="12" customHeight="1" x14ac:dyDescent="0.15">
      <c r="A586" s="22" t="s">
        <v>194</v>
      </c>
      <c r="B586" s="75">
        <v>22</v>
      </c>
      <c r="C586" s="75">
        <v>25</v>
      </c>
      <c r="D586" s="2" t="s">
        <v>718</v>
      </c>
      <c r="E586" s="75">
        <v>563</v>
      </c>
      <c r="F586" s="24" t="s">
        <v>594</v>
      </c>
      <c r="G586" s="24" t="s">
        <v>594</v>
      </c>
      <c r="H586" s="18"/>
      <c r="I586" s="87">
        <f t="shared" si="47"/>
        <v>0</v>
      </c>
      <c r="J586" s="24" t="s">
        <v>594</v>
      </c>
      <c r="K586" s="24" t="s">
        <v>594</v>
      </c>
      <c r="L586" s="24" t="s">
        <v>594</v>
      </c>
      <c r="M586" s="8"/>
      <c r="N586" s="272"/>
    </row>
    <row r="587" spans="1:14" s="3" customFormat="1" ht="12" customHeight="1" x14ac:dyDescent="0.15">
      <c r="A587" s="22" t="s">
        <v>261</v>
      </c>
      <c r="B587" s="75">
        <v>22</v>
      </c>
      <c r="C587" s="75">
        <v>26</v>
      </c>
      <c r="D587" s="2" t="s">
        <v>718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594</v>
      </c>
      <c r="K587" s="24" t="s">
        <v>594</v>
      </c>
      <c r="L587" s="24" t="s">
        <v>594</v>
      </c>
      <c r="M587" s="8"/>
      <c r="N587" s="272"/>
    </row>
    <row r="588" spans="1:14" s="3" customFormat="1" ht="12" customHeight="1" x14ac:dyDescent="0.15">
      <c r="A588" s="173" t="s">
        <v>195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242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874</v>
      </c>
      <c r="B590" s="105"/>
      <c r="C590" s="105"/>
      <c r="D590" s="105"/>
      <c r="E590" s="105"/>
      <c r="F590" s="103" t="s">
        <v>879</v>
      </c>
      <c r="G590" s="103" t="s">
        <v>880</v>
      </c>
      <c r="H590" s="103" t="s">
        <v>842</v>
      </c>
      <c r="I590" s="103" t="s">
        <v>881</v>
      </c>
      <c r="J590" s="103" t="s">
        <v>843</v>
      </c>
      <c r="K590" s="103" t="s">
        <v>905</v>
      </c>
      <c r="L590" s="103"/>
      <c r="M590" s="8"/>
      <c r="N590" s="272"/>
    </row>
    <row r="591" spans="1:14" s="3" customFormat="1" ht="12" customHeight="1" x14ac:dyDescent="0.15">
      <c r="A591" s="3" t="s">
        <v>217</v>
      </c>
      <c r="B591" s="75">
        <v>23</v>
      </c>
      <c r="C591" s="75">
        <v>1</v>
      </c>
      <c r="D591" s="2" t="s">
        <v>718</v>
      </c>
      <c r="E591" s="75"/>
      <c r="F591" s="102">
        <v>2721</v>
      </c>
      <c r="G591" s="103" t="s">
        <v>882</v>
      </c>
      <c r="H591" s="18">
        <v>43402.79</v>
      </c>
      <c r="I591" s="18">
        <v>16493.060000000001</v>
      </c>
      <c r="J591" s="18">
        <v>26909.73</v>
      </c>
      <c r="K591" s="104">
        <f t="shared" ref="K591:K597" si="48">SUM(H591:J591)</f>
        <v>86805.58</v>
      </c>
      <c r="L591" s="24" t="s">
        <v>594</v>
      </c>
      <c r="M591" s="8"/>
      <c r="N591" s="272"/>
    </row>
    <row r="592" spans="1:14" s="3" customFormat="1" ht="12" customHeight="1" x14ac:dyDescent="0.15">
      <c r="A592" s="3" t="s">
        <v>218</v>
      </c>
      <c r="B592" s="75">
        <v>23</v>
      </c>
      <c r="C592" s="75">
        <v>2</v>
      </c>
      <c r="D592" s="2" t="s">
        <v>718</v>
      </c>
      <c r="E592" s="75"/>
      <c r="F592" s="102">
        <v>2722</v>
      </c>
      <c r="G592" s="103" t="s">
        <v>882</v>
      </c>
      <c r="H592" s="18"/>
      <c r="I592" s="18"/>
      <c r="J592" s="18"/>
      <c r="K592" s="104">
        <f t="shared" si="48"/>
        <v>0</v>
      </c>
      <c r="L592" s="24" t="s">
        <v>594</v>
      </c>
      <c r="M592" s="8"/>
      <c r="N592" s="272"/>
    </row>
    <row r="593" spans="1:14" s="3" customFormat="1" ht="12" customHeight="1" x14ac:dyDescent="0.15">
      <c r="A593" s="3" t="s">
        <v>219</v>
      </c>
      <c r="B593" s="75">
        <v>23</v>
      </c>
      <c r="C593" s="75">
        <v>3</v>
      </c>
      <c r="D593" s="2" t="s">
        <v>718</v>
      </c>
      <c r="E593" s="75"/>
      <c r="F593" s="102">
        <v>2723</v>
      </c>
      <c r="G593" s="103" t="s">
        <v>882</v>
      </c>
      <c r="H593" s="18"/>
      <c r="I593" s="18"/>
      <c r="J593" s="18"/>
      <c r="K593" s="104">
        <f t="shared" si="48"/>
        <v>0</v>
      </c>
      <c r="L593" s="24" t="s">
        <v>594</v>
      </c>
      <c r="M593" s="8"/>
      <c r="N593" s="272"/>
    </row>
    <row r="594" spans="1:14" s="3" customFormat="1" ht="12" customHeight="1" x14ac:dyDescent="0.15">
      <c r="A594" s="22" t="s">
        <v>220</v>
      </c>
      <c r="B594" s="75">
        <v>23</v>
      </c>
      <c r="C594" s="75">
        <v>4</v>
      </c>
      <c r="D594" s="2" t="s">
        <v>718</v>
      </c>
      <c r="E594" s="75"/>
      <c r="F594" s="102">
        <v>2724</v>
      </c>
      <c r="G594" s="103" t="s">
        <v>882</v>
      </c>
      <c r="H594" s="18"/>
      <c r="I594" s="18"/>
      <c r="J594" s="18"/>
      <c r="K594" s="104">
        <f t="shared" si="48"/>
        <v>0</v>
      </c>
      <c r="L594" s="24" t="s">
        <v>594</v>
      </c>
      <c r="M594" s="8"/>
      <c r="N594" s="272"/>
    </row>
    <row r="595" spans="1:14" s="3" customFormat="1" ht="12" customHeight="1" x14ac:dyDescent="0.15">
      <c r="A595" s="171" t="s">
        <v>235</v>
      </c>
      <c r="B595" s="75">
        <v>23</v>
      </c>
      <c r="C595" s="75">
        <v>5</v>
      </c>
      <c r="D595" s="2" t="s">
        <v>718</v>
      </c>
      <c r="E595" s="75"/>
      <c r="F595" s="102">
        <v>2725</v>
      </c>
      <c r="G595" s="103" t="s">
        <v>882</v>
      </c>
      <c r="H595" s="18"/>
      <c r="I595" s="18"/>
      <c r="J595" s="18"/>
      <c r="K595" s="104">
        <f t="shared" si="48"/>
        <v>0</v>
      </c>
      <c r="L595" s="24" t="s">
        <v>594</v>
      </c>
      <c r="M595" s="8"/>
      <c r="N595" s="272"/>
    </row>
    <row r="596" spans="1:14" s="3" customFormat="1" ht="12" customHeight="1" x14ac:dyDescent="0.15">
      <c r="A596" s="22" t="s">
        <v>221</v>
      </c>
      <c r="B596" s="75">
        <v>23</v>
      </c>
      <c r="C596" s="75">
        <v>6</v>
      </c>
      <c r="D596" s="2" t="s">
        <v>718</v>
      </c>
      <c r="E596" s="75"/>
      <c r="F596" s="102">
        <v>2726</v>
      </c>
      <c r="G596" s="103" t="s">
        <v>882</v>
      </c>
      <c r="H596" s="18"/>
      <c r="I596" s="18"/>
      <c r="J596" s="18"/>
      <c r="K596" s="104">
        <f t="shared" si="48"/>
        <v>0</v>
      </c>
      <c r="L596" s="24" t="s">
        <v>594</v>
      </c>
      <c r="M596" s="8"/>
      <c r="N596" s="272"/>
    </row>
    <row r="597" spans="1:14" s="3" customFormat="1" ht="12" customHeight="1" thickBot="1" x14ac:dyDescent="0.2">
      <c r="A597" s="3" t="s">
        <v>243</v>
      </c>
      <c r="B597" s="75">
        <v>23</v>
      </c>
      <c r="C597" s="75">
        <v>7</v>
      </c>
      <c r="D597" s="2" t="s">
        <v>718</v>
      </c>
      <c r="E597" s="75"/>
      <c r="F597" s="102">
        <v>2729</v>
      </c>
      <c r="G597" s="103" t="s">
        <v>882</v>
      </c>
      <c r="H597" s="18"/>
      <c r="I597" s="18"/>
      <c r="J597" s="18"/>
      <c r="K597" s="104">
        <f t="shared" si="48"/>
        <v>0</v>
      </c>
      <c r="L597" s="24" t="s">
        <v>594</v>
      </c>
      <c r="M597" s="8"/>
      <c r="N597" s="272"/>
    </row>
    <row r="598" spans="1:14" s="3" customFormat="1" ht="12" customHeight="1" thickTop="1" x14ac:dyDescent="0.15">
      <c r="A598" s="98" t="s">
        <v>637</v>
      </c>
      <c r="B598" s="44">
        <v>23</v>
      </c>
      <c r="C598" s="44">
        <v>8</v>
      </c>
      <c r="D598" s="39" t="s">
        <v>718</v>
      </c>
      <c r="E598" s="44"/>
      <c r="F598" s="148">
        <v>2700</v>
      </c>
      <c r="G598" s="149" t="s">
        <v>882</v>
      </c>
      <c r="H598" s="108">
        <f>SUM(H591:H597)</f>
        <v>43402.79</v>
      </c>
      <c r="I598" s="108">
        <f>SUM(I591:I597)</f>
        <v>16493.060000000001</v>
      </c>
      <c r="J598" s="108">
        <f>SUM(J591:J597)</f>
        <v>26909.73</v>
      </c>
      <c r="K598" s="108">
        <f>SUM(K591:K597)</f>
        <v>86805.58</v>
      </c>
      <c r="L598" s="24" t="s">
        <v>594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883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874</v>
      </c>
      <c r="B601" s="105"/>
      <c r="C601" s="105"/>
      <c r="D601" s="105"/>
      <c r="E601" s="105"/>
      <c r="F601" s="103" t="s">
        <v>879</v>
      </c>
      <c r="G601" s="103" t="s">
        <v>880</v>
      </c>
      <c r="H601" s="103" t="s">
        <v>842</v>
      </c>
      <c r="I601" s="103" t="s">
        <v>881</v>
      </c>
      <c r="J601" s="103" t="s">
        <v>843</v>
      </c>
      <c r="K601" s="103" t="s">
        <v>905</v>
      </c>
      <c r="L601" s="103"/>
      <c r="M601" s="8"/>
      <c r="N601" s="272"/>
    </row>
    <row r="602" spans="1:14" s="3" customFormat="1" ht="12" customHeight="1" x14ac:dyDescent="0.15">
      <c r="A602" s="22" t="s">
        <v>222</v>
      </c>
      <c r="B602" s="105">
        <v>23</v>
      </c>
      <c r="C602" s="105">
        <v>9</v>
      </c>
      <c r="D602" s="2" t="s">
        <v>718</v>
      </c>
      <c r="E602" s="105"/>
      <c r="F602" s="103" t="s">
        <v>453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594</v>
      </c>
      <c r="M602" s="8"/>
      <c r="N602" s="272"/>
    </row>
    <row r="603" spans="1:14" s="3" customFormat="1" ht="12" customHeight="1" x14ac:dyDescent="0.15">
      <c r="A603" s="22" t="s">
        <v>223</v>
      </c>
      <c r="B603" s="105">
        <v>23</v>
      </c>
      <c r="C603" s="105">
        <v>10</v>
      </c>
      <c r="D603" s="2" t="s">
        <v>718</v>
      </c>
      <c r="E603" s="105"/>
      <c r="F603" s="103" t="s">
        <v>453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594</v>
      </c>
      <c r="M603" s="8"/>
      <c r="N603" s="272"/>
    </row>
    <row r="604" spans="1:14" s="3" customFormat="1" ht="12" customHeight="1" thickBot="1" x14ac:dyDescent="0.2">
      <c r="A604" s="22" t="s">
        <v>224</v>
      </c>
      <c r="B604" s="105">
        <v>23</v>
      </c>
      <c r="C604" s="105">
        <v>11</v>
      </c>
      <c r="D604" s="2" t="s">
        <v>718</v>
      </c>
      <c r="E604" s="105"/>
      <c r="F604" s="103" t="s">
        <v>453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594</v>
      </c>
      <c r="M604" s="8"/>
      <c r="N604" s="272"/>
    </row>
    <row r="605" spans="1:14" s="3" customFormat="1" ht="12" customHeight="1" thickTop="1" x14ac:dyDescent="0.15">
      <c r="A605" s="98" t="s">
        <v>637</v>
      </c>
      <c r="B605" s="44">
        <v>23</v>
      </c>
      <c r="C605" s="44">
        <v>12</v>
      </c>
      <c r="D605" s="39" t="s">
        <v>718</v>
      </c>
      <c r="E605" s="44"/>
      <c r="F605" s="149" t="s">
        <v>453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594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288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273</v>
      </c>
      <c r="G609" s="177" t="s">
        <v>274</v>
      </c>
      <c r="H609" s="177" t="s">
        <v>275</v>
      </c>
      <c r="I609" s="177" t="s">
        <v>276</v>
      </c>
      <c r="J609" s="177" t="s">
        <v>277</v>
      </c>
      <c r="K609" s="177" t="s">
        <v>278</v>
      </c>
      <c r="L609" s="88"/>
      <c r="M609" s="8"/>
      <c r="N609" s="272"/>
    </row>
    <row r="610" spans="1:14" s="3" customFormat="1" ht="12" customHeight="1" x14ac:dyDescent="0.15">
      <c r="A610" s="96" t="s">
        <v>874</v>
      </c>
      <c r="B610" s="105"/>
      <c r="C610" s="105"/>
      <c r="D610" s="105"/>
      <c r="E610" s="105"/>
      <c r="F610" s="103" t="s">
        <v>835</v>
      </c>
      <c r="G610" s="103" t="s">
        <v>836</v>
      </c>
      <c r="H610" s="103" t="s">
        <v>837</v>
      </c>
      <c r="I610" s="103" t="s">
        <v>838</v>
      </c>
      <c r="J610" s="103" t="s">
        <v>839</v>
      </c>
      <c r="K610" s="103" t="s">
        <v>840</v>
      </c>
      <c r="L610" s="106" t="s">
        <v>905</v>
      </c>
      <c r="M610" s="8"/>
      <c r="N610" s="272"/>
    </row>
    <row r="611" spans="1:14" s="3" customFormat="1" ht="12" customHeight="1" x14ac:dyDescent="0.15">
      <c r="A611" s="22" t="s">
        <v>209</v>
      </c>
      <c r="B611" s="75">
        <v>23</v>
      </c>
      <c r="C611" s="75">
        <v>13</v>
      </c>
      <c r="D611" s="2" t="s">
        <v>718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210</v>
      </c>
      <c r="B612" s="75">
        <v>23</v>
      </c>
      <c r="C612" s="75">
        <v>14</v>
      </c>
      <c r="D612" s="2" t="s">
        <v>718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225</v>
      </c>
      <c r="B613" s="75">
        <v>23</v>
      </c>
      <c r="C613" s="75">
        <v>15</v>
      </c>
      <c r="D613" s="2" t="s">
        <v>718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637</v>
      </c>
      <c r="B614" s="107">
        <v>23</v>
      </c>
      <c r="C614" s="107">
        <v>16</v>
      </c>
      <c r="D614" s="39" t="s">
        <v>718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834</v>
      </c>
      <c r="G616" s="151"/>
      <c r="H616" s="151"/>
      <c r="I616" s="150" t="s">
        <v>834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884</v>
      </c>
      <c r="B617" s="105"/>
      <c r="C617" s="105"/>
      <c r="D617" s="105"/>
      <c r="E617" s="105"/>
      <c r="F617" s="121" t="s">
        <v>267</v>
      </c>
      <c r="G617" s="109">
        <f>SUM(F19)</f>
        <v>224501.03999999998</v>
      </c>
      <c r="H617" s="109">
        <f>SUM(F52)</f>
        <v>224501.03999999998</v>
      </c>
      <c r="I617" s="121" t="s">
        <v>58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885</v>
      </c>
      <c r="B618" s="105"/>
      <c r="C618" s="105"/>
      <c r="D618" s="105"/>
      <c r="E618" s="105"/>
      <c r="F618" s="121" t="s">
        <v>268</v>
      </c>
      <c r="G618" s="109">
        <f>SUM(G19)</f>
        <v>0</v>
      </c>
      <c r="H618" s="109">
        <f>SUM(G52)</f>
        <v>0</v>
      </c>
      <c r="I618" s="121" t="s">
        <v>59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269</v>
      </c>
      <c r="G619" s="109">
        <f>SUM(H19)</f>
        <v>0</v>
      </c>
      <c r="H619" s="109">
        <f>SUM(H52)</f>
        <v>0</v>
      </c>
      <c r="I619" s="121" t="s">
        <v>60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270</v>
      </c>
      <c r="G620" s="109">
        <f>SUM(I19)</f>
        <v>0</v>
      </c>
      <c r="H620" s="109">
        <f>SUM(I52)</f>
        <v>0</v>
      </c>
      <c r="I620" s="121" t="s">
        <v>61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271</v>
      </c>
      <c r="G621" s="109">
        <f>SUM(J19)</f>
        <v>341462.8</v>
      </c>
      <c r="H621" s="109">
        <f>SUM(J52)</f>
        <v>341462.8</v>
      </c>
      <c r="I621" s="121" t="s">
        <v>62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38</v>
      </c>
      <c r="G622" s="109">
        <f>F51</f>
        <v>176445.74999999997</v>
      </c>
      <c r="H622" s="109">
        <f>F476</f>
        <v>176445.75000000023</v>
      </c>
      <c r="I622" s="121" t="s">
        <v>886</v>
      </c>
      <c r="J622" s="109">
        <f t="shared" ref="J622:J655" si="50">G622-H622</f>
        <v>-2.6193447411060333E-10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39</v>
      </c>
      <c r="G623" s="109">
        <f>G51</f>
        <v>0</v>
      </c>
      <c r="H623" s="109">
        <f>G476</f>
        <v>0</v>
      </c>
      <c r="I623" s="121" t="s">
        <v>887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40</v>
      </c>
      <c r="G624" s="109">
        <f>H51</f>
        <v>0</v>
      </c>
      <c r="H624" s="109">
        <f>H476</f>
        <v>0</v>
      </c>
      <c r="I624" s="121" t="s">
        <v>888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41</v>
      </c>
      <c r="G625" s="109">
        <f>I51</f>
        <v>0</v>
      </c>
      <c r="H625" s="109">
        <f>I476</f>
        <v>0</v>
      </c>
      <c r="I625" s="121" t="s">
        <v>889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42</v>
      </c>
      <c r="G626" s="109">
        <f>J51</f>
        <v>341462.8</v>
      </c>
      <c r="H626" s="109">
        <f>J476</f>
        <v>341462.80000000005</v>
      </c>
      <c r="I626" s="140" t="s">
        <v>890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246</v>
      </c>
      <c r="G627" s="109">
        <f>F193</f>
        <v>1341165.3700000001</v>
      </c>
      <c r="H627" s="104">
        <f>SUM(F468)</f>
        <v>1341165.3700000001</v>
      </c>
      <c r="I627" s="140" t="s">
        <v>891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247</v>
      </c>
      <c r="G628" s="109">
        <f>G193</f>
        <v>0</v>
      </c>
      <c r="H628" s="104">
        <f>SUM(G468)</f>
        <v>0</v>
      </c>
      <c r="I628" s="140" t="s">
        <v>892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248</v>
      </c>
      <c r="G629" s="109">
        <f>H193</f>
        <v>0</v>
      </c>
      <c r="H629" s="104">
        <f>SUM(H468)</f>
        <v>0</v>
      </c>
      <c r="I629" s="140" t="s">
        <v>893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249</v>
      </c>
      <c r="G630" s="109">
        <f>I193</f>
        <v>0</v>
      </c>
      <c r="H630" s="104">
        <f>SUM(I468)</f>
        <v>0</v>
      </c>
      <c r="I630" s="140" t="s">
        <v>894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250</v>
      </c>
      <c r="G631" s="109">
        <f>J193</f>
        <v>30859.59</v>
      </c>
      <c r="H631" s="104">
        <f>SUM(J468)</f>
        <v>30859.59</v>
      </c>
      <c r="I631" s="140" t="s">
        <v>895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365</v>
      </c>
      <c r="G632" s="109">
        <f>SUM(L271)</f>
        <v>1307090.9300000002</v>
      </c>
      <c r="H632" s="104">
        <f>SUM(F472)</f>
        <v>1307090.93</v>
      </c>
      <c r="I632" s="140" t="s">
        <v>732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511</v>
      </c>
      <c r="G633" s="109">
        <f>SUM(L352)</f>
        <v>0</v>
      </c>
      <c r="H633" s="104">
        <f>SUM(H472)</f>
        <v>0</v>
      </c>
      <c r="I633" s="140" t="s">
        <v>733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722</v>
      </c>
      <c r="G634" s="109">
        <f>I362</f>
        <v>0</v>
      </c>
      <c r="H634" s="104">
        <f>I369</f>
        <v>0</v>
      </c>
      <c r="I634" s="143" t="s">
        <v>723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737</v>
      </c>
      <c r="G635" s="109">
        <f>SUM(L362)</f>
        <v>0</v>
      </c>
      <c r="H635" s="104">
        <f>SUM(G472)</f>
        <v>0</v>
      </c>
      <c r="I635" s="140" t="s">
        <v>738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739</v>
      </c>
      <c r="G636" s="109">
        <f>SUM(L382)</f>
        <v>0</v>
      </c>
      <c r="H636" s="104">
        <f>SUM(I472)</f>
        <v>0</v>
      </c>
      <c r="I636" s="140" t="s">
        <v>740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454</v>
      </c>
      <c r="G637" s="151">
        <f>SUM(L408)</f>
        <v>30859.59</v>
      </c>
      <c r="H637" s="164">
        <f>SUM(J468)</f>
        <v>30859.59</v>
      </c>
      <c r="I637" s="165" t="s">
        <v>895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455</v>
      </c>
      <c r="G638" s="151">
        <f>SUM(L434)</f>
        <v>0</v>
      </c>
      <c r="H638" s="164">
        <f>SUM(J472)</f>
        <v>0</v>
      </c>
      <c r="I638" s="165" t="s">
        <v>741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742</v>
      </c>
      <c r="G639" s="109">
        <f>SUM(F446)</f>
        <v>251063.55</v>
      </c>
      <c r="H639" s="104">
        <f>SUM(F461)</f>
        <v>251063.55</v>
      </c>
      <c r="I639" s="140" t="s">
        <v>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743</v>
      </c>
      <c r="G640" s="109">
        <f>SUM(G446)</f>
        <v>90399.25</v>
      </c>
      <c r="H640" s="104">
        <f>SUM(G461)</f>
        <v>90399.25</v>
      </c>
      <c r="I640" s="140" t="s">
        <v>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744</v>
      </c>
      <c r="G641" s="109">
        <f>SUM(H446)</f>
        <v>0</v>
      </c>
      <c r="H641" s="104">
        <f>SUM(H461)</f>
        <v>0</v>
      </c>
      <c r="I641" s="140" t="s">
        <v>10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745</v>
      </c>
      <c r="G642" s="109">
        <f>SUM(I446)</f>
        <v>341462.8</v>
      </c>
      <c r="H642" s="104">
        <f>SUM(I461)</f>
        <v>341462.8</v>
      </c>
      <c r="I642" s="140" t="s">
        <v>11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724</v>
      </c>
      <c r="G643" s="109">
        <f>J57</f>
        <v>0</v>
      </c>
      <c r="H643" s="104">
        <f>F408</f>
        <v>0</v>
      </c>
      <c r="I643" s="140" t="s">
        <v>456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251</v>
      </c>
      <c r="G644" s="109">
        <f>J96</f>
        <v>859.58999999999992</v>
      </c>
      <c r="H644" s="104">
        <f>H408</f>
        <v>859.58999999999992</v>
      </c>
      <c r="I644" s="140" t="s">
        <v>457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252</v>
      </c>
      <c r="G645" s="109">
        <f>J183</f>
        <v>30000</v>
      </c>
      <c r="H645" s="104">
        <f>G408</f>
        <v>30000</v>
      </c>
      <c r="I645" s="140" t="s">
        <v>458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250</v>
      </c>
      <c r="G646" s="109">
        <f>J193</f>
        <v>30859.59</v>
      </c>
      <c r="H646" s="104">
        <f>L408</f>
        <v>30859.59</v>
      </c>
      <c r="I646" s="140" t="s">
        <v>454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734</v>
      </c>
      <c r="G647" s="109">
        <f>K598</f>
        <v>86805.58</v>
      </c>
      <c r="H647" s="104">
        <f>L208+L226+L244</f>
        <v>86805.58</v>
      </c>
      <c r="I647" s="140" t="s">
        <v>512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735</v>
      </c>
      <c r="G648" s="109">
        <f>K605</f>
        <v>0</v>
      </c>
      <c r="H648" s="104">
        <f>(J257+J338)-(J255+J336)</f>
        <v>0</v>
      </c>
      <c r="I648" s="140" t="s">
        <v>148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358</v>
      </c>
      <c r="G649" s="109">
        <f>L208</f>
        <v>43402.79</v>
      </c>
      <c r="H649" s="104">
        <f>H598</f>
        <v>43402.79</v>
      </c>
      <c r="I649" s="140" t="s">
        <v>359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363</v>
      </c>
      <c r="G650" s="109">
        <f>L226</f>
        <v>16493.060000000001</v>
      </c>
      <c r="H650" s="104">
        <f>I598</f>
        <v>16493.060000000001</v>
      </c>
      <c r="I650" s="140" t="s">
        <v>360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364</v>
      </c>
      <c r="G651" s="109">
        <f>L244</f>
        <v>26909.73</v>
      </c>
      <c r="H651" s="104">
        <f>J598</f>
        <v>26909.73</v>
      </c>
      <c r="I651" s="140" t="s">
        <v>361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253</v>
      </c>
      <c r="G652" s="109">
        <f>G179</f>
        <v>0</v>
      </c>
      <c r="H652" s="104">
        <f>K263+K345</f>
        <v>0</v>
      </c>
      <c r="I652" s="140" t="s">
        <v>513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254</v>
      </c>
      <c r="G653" s="109">
        <f>H179</f>
        <v>0</v>
      </c>
      <c r="H653" s="104">
        <f>K264</f>
        <v>0</v>
      </c>
      <c r="I653" s="140" t="s">
        <v>514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255</v>
      </c>
      <c r="G654" s="109">
        <f>I179</f>
        <v>0</v>
      </c>
      <c r="H654" s="104">
        <f>K265+K346</f>
        <v>0</v>
      </c>
      <c r="I654" s="140" t="s">
        <v>515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256</v>
      </c>
      <c r="G655" s="109">
        <f>J179+J181</f>
        <v>30000</v>
      </c>
      <c r="H655" s="104">
        <f>K266+K347</f>
        <v>30000</v>
      </c>
      <c r="I655" s="140" t="s">
        <v>516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746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747</v>
      </c>
      <c r="F658" s="25" t="s">
        <v>748</v>
      </c>
      <c r="G658" s="25" t="s">
        <v>749</v>
      </c>
      <c r="H658" s="25" t="s">
        <v>664</v>
      </c>
      <c r="I658" s="25" t="s">
        <v>637</v>
      </c>
      <c r="J658" s="13"/>
      <c r="K658" s="13"/>
      <c r="L658" s="13"/>
      <c r="M658" s="9"/>
    </row>
    <row r="659" spans="1:13" s="3" customFormat="1" ht="12" customHeight="1" x14ac:dyDescent="0.15">
      <c r="F659" s="14" t="s">
        <v>433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750</v>
      </c>
      <c r="F660" s="19">
        <f>(L211+L290+L358)</f>
        <v>576110.91000000015</v>
      </c>
      <c r="G660" s="19">
        <f>(L229+L309+L359)</f>
        <v>257337.75999999995</v>
      </c>
      <c r="H660" s="19">
        <f>(L247+L328+L360)</f>
        <v>443642.25999999995</v>
      </c>
      <c r="I660" s="19">
        <f>SUM(F660:H660)</f>
        <v>1277090.9300000002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751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752</v>
      </c>
      <c r="F662" s="19">
        <f>(L208+L287)-(J208+J287)</f>
        <v>43402.79</v>
      </c>
      <c r="G662" s="19">
        <f>(L226+L306)-(J226+J306)</f>
        <v>16493.060000000001</v>
      </c>
      <c r="H662" s="19">
        <f>(L244+L325)-(J244+J325)</f>
        <v>26909.73</v>
      </c>
      <c r="I662" s="19">
        <f>SUM(F662:H662)</f>
        <v>86805.58</v>
      </c>
      <c r="J662"/>
      <c r="K662" s="13"/>
      <c r="L662" s="13"/>
      <c r="M662" s="8"/>
    </row>
    <row r="663" spans="1:13" s="3" customFormat="1" ht="12" customHeight="1" x14ac:dyDescent="0.15">
      <c r="A663" s="198" t="s">
        <v>753</v>
      </c>
      <c r="B663" s="169"/>
      <c r="C663" s="169"/>
      <c r="D663" s="169"/>
      <c r="E663" s="169"/>
      <c r="F663" s="199">
        <f>SUM(F575:F587)+SUM(H602:H604)+SUM(L611)</f>
        <v>512097.27999999997</v>
      </c>
      <c r="G663" s="199">
        <f>SUM(G575:G587)+SUM(I602:I604)+L612</f>
        <v>233012.58999999997</v>
      </c>
      <c r="H663" s="199">
        <f>SUM(H575:H587)+SUM(J602:J604)+L613</f>
        <v>403953.81999999995</v>
      </c>
      <c r="I663" s="19">
        <f>SUM(F663:H663)</f>
        <v>1149063.69</v>
      </c>
      <c r="J663" s="13"/>
      <c r="K663" s="13"/>
      <c r="L663" s="13"/>
      <c r="M663" s="9"/>
    </row>
    <row r="664" spans="1:13" s="3" customFormat="1" ht="12" customHeight="1" x14ac:dyDescent="0.15">
      <c r="A664" s="1" t="s">
        <v>754</v>
      </c>
      <c r="F664" s="19">
        <f>F660-SUM(F661:F663)</f>
        <v>20610.8400000002</v>
      </c>
      <c r="G664" s="19">
        <f>G660-SUM(G661:G663)</f>
        <v>7832.109999999986</v>
      </c>
      <c r="H664" s="19">
        <f>H660-SUM(H661:H663)</f>
        <v>12778.710000000021</v>
      </c>
      <c r="I664" s="19">
        <f>I660-SUM(I661:I663)</f>
        <v>41221.660000000149</v>
      </c>
      <c r="J664" s="13"/>
      <c r="K664" s="13"/>
      <c r="L664" s="13"/>
      <c r="M664" s="9"/>
    </row>
    <row r="665" spans="1:13" s="3" customFormat="1" ht="12" customHeight="1" x14ac:dyDescent="0.2">
      <c r="A665" s="1" t="s">
        <v>582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583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584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585</v>
      </c>
      <c r="F669" s="18">
        <v>-20610.84</v>
      </c>
      <c r="G669" s="18">
        <v>-7832.11</v>
      </c>
      <c r="H669" s="18">
        <v>-12778.71</v>
      </c>
      <c r="I669" s="19">
        <f>SUM(F669:H669)</f>
        <v>-41221.660000000003</v>
      </c>
      <c r="J669" s="13"/>
      <c r="K669" s="13"/>
      <c r="L669" s="13"/>
      <c r="M669" s="9"/>
    </row>
    <row r="670" spans="1:13" s="3" customFormat="1" ht="12" customHeight="1" x14ac:dyDescent="0.15">
      <c r="A670" s="1" t="s">
        <v>586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587</v>
      </c>
      <c r="B672" s="2" t="s">
        <v>588</v>
      </c>
      <c r="C672" s="2" t="s">
        <v>596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8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11" man="1"/>
    <brk id="169" max="11" man="1"/>
    <brk id="193" max="11" man="1"/>
    <brk id="211" max="11" man="1"/>
    <brk id="229" max="11" man="1"/>
    <brk id="247" max="11" man="1"/>
    <brk id="271" max="11" man="1"/>
    <brk id="290" max="11" man="1"/>
    <brk id="309" max="11" man="1"/>
    <brk id="328" max="11" man="1"/>
    <brk id="352" max="11" man="1"/>
    <brk id="382" max="11" man="1"/>
    <brk id="408" max="11" man="1"/>
    <brk id="434" max="11" man="1"/>
    <brk id="461" max="11" man="1"/>
    <brk id="485" max="11" man="1"/>
    <brk id="517" max="11" man="1"/>
    <brk id="552" max="11" man="1"/>
    <brk id="588" max="11" man="1"/>
    <brk id="615" max="11" man="1"/>
    <brk id="656" max="11" man="1"/>
  </rowBreaks>
  <ignoredErrors>
    <ignoredError sqref="F2:L2" numberStoredAsText="1"/>
  </ignoredErrors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28</v>
      </c>
      <c r="B1" s="232" t="str">
        <f>'DOE25'!A2</f>
        <v>SURRY SCHOOL DISTRICT  SAU 91</v>
      </c>
      <c r="C1" s="238" t="s">
        <v>78</v>
      </c>
    </row>
    <row r="2" spans="1:3" x14ac:dyDescent="0.2">
      <c r="A2" s="233"/>
      <c r="B2" s="232"/>
    </row>
    <row r="3" spans="1:3" x14ac:dyDescent="0.2">
      <c r="A3" s="277" t="s">
        <v>27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25</v>
      </c>
      <c r="C6" s="276"/>
    </row>
    <row r="7" spans="1:3" x14ac:dyDescent="0.2">
      <c r="A7" s="239" t="s">
        <v>29</v>
      </c>
      <c r="B7" s="274" t="s">
        <v>24</v>
      </c>
      <c r="C7" s="275"/>
    </row>
    <row r="8" spans="1:3" x14ac:dyDescent="0.2">
      <c r="B8" s="228" t="s">
        <v>835</v>
      </c>
      <c r="C8" s="228" t="s">
        <v>103</v>
      </c>
    </row>
    <row r="9" spans="1:3" x14ac:dyDescent="0.2">
      <c r="A9" s="33" t="s">
        <v>104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106</v>
      </c>
      <c r="B10" s="240"/>
      <c r="C10" s="240"/>
    </row>
    <row r="11" spans="1:3" x14ac:dyDescent="0.2">
      <c r="A11" t="s">
        <v>107</v>
      </c>
      <c r="B11" s="240"/>
      <c r="C11" s="240"/>
    </row>
    <row r="12" spans="1:3" x14ac:dyDescent="0.2">
      <c r="A12" t="s">
        <v>23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25</v>
      </c>
      <c r="C15" s="276"/>
    </row>
    <row r="16" spans="1:3" x14ac:dyDescent="0.2">
      <c r="A16" s="239" t="s">
        <v>30</v>
      </c>
      <c r="B16" s="274" t="s">
        <v>283</v>
      </c>
      <c r="C16" s="275"/>
    </row>
    <row r="17" spans="1:3" x14ac:dyDescent="0.2">
      <c r="B17" s="228" t="s">
        <v>835</v>
      </c>
      <c r="C17" s="228" t="s">
        <v>103</v>
      </c>
    </row>
    <row r="18" spans="1:3" x14ac:dyDescent="0.2">
      <c r="A18" s="33" t="s">
        <v>104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106</v>
      </c>
      <c r="B19" s="240"/>
      <c r="C19" s="240"/>
    </row>
    <row r="20" spans="1:3" x14ac:dyDescent="0.2">
      <c r="A20" t="s">
        <v>107</v>
      </c>
      <c r="B20" s="240"/>
      <c r="C20" s="240"/>
    </row>
    <row r="21" spans="1:3" x14ac:dyDescent="0.2">
      <c r="A21" t="s">
        <v>23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25</v>
      </c>
      <c r="C24" s="276"/>
    </row>
    <row r="25" spans="1:3" x14ac:dyDescent="0.2">
      <c r="A25" s="239" t="s">
        <v>26</v>
      </c>
      <c r="B25" s="274" t="s">
        <v>284</v>
      </c>
      <c r="C25" s="275"/>
    </row>
    <row r="26" spans="1:3" x14ac:dyDescent="0.2">
      <c r="B26" s="228" t="s">
        <v>835</v>
      </c>
      <c r="C26" s="228" t="s">
        <v>103</v>
      </c>
    </row>
    <row r="27" spans="1:3" x14ac:dyDescent="0.2">
      <c r="A27" s="33" t="s">
        <v>104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106</v>
      </c>
      <c r="B28" s="240"/>
      <c r="C28" s="240"/>
    </row>
    <row r="29" spans="1:3" x14ac:dyDescent="0.2">
      <c r="A29" t="s">
        <v>107</v>
      </c>
      <c r="B29" s="240"/>
      <c r="C29" s="240"/>
    </row>
    <row r="30" spans="1:3" x14ac:dyDescent="0.2">
      <c r="A30" t="s">
        <v>23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25</v>
      </c>
      <c r="C33" s="276"/>
    </row>
    <row r="34" spans="1:3" x14ac:dyDescent="0.2">
      <c r="A34" s="239" t="s">
        <v>110</v>
      </c>
      <c r="B34" s="274" t="s">
        <v>154</v>
      </c>
      <c r="C34" s="275"/>
    </row>
    <row r="35" spans="1:3" x14ac:dyDescent="0.2">
      <c r="B35" s="228" t="s">
        <v>835</v>
      </c>
      <c r="C35" s="228" t="s">
        <v>103</v>
      </c>
    </row>
    <row r="36" spans="1:3" x14ac:dyDescent="0.2">
      <c r="A36" s="33" t="s">
        <v>104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106</v>
      </c>
      <c r="B37" s="240"/>
      <c r="C37" s="240"/>
    </row>
    <row r="38" spans="1:3" x14ac:dyDescent="0.2">
      <c r="A38" t="s">
        <v>107</v>
      </c>
      <c r="B38" s="240"/>
      <c r="C38" s="240"/>
    </row>
    <row r="39" spans="1:3" x14ac:dyDescent="0.2">
      <c r="A39" t="s">
        <v>23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76</v>
      </c>
      <c r="B42" s="230"/>
      <c r="C42" s="230"/>
    </row>
    <row r="43" spans="1:3" x14ac:dyDescent="0.2">
      <c r="A43" t="s">
        <v>80</v>
      </c>
      <c r="B43" s="230"/>
      <c r="C43" s="230"/>
    </row>
    <row r="44" spans="1:3" x14ac:dyDescent="0.2">
      <c r="A44" t="s">
        <v>81</v>
      </c>
    </row>
    <row r="45" spans="1:3" x14ac:dyDescent="0.2">
      <c r="A45" t="s">
        <v>83</v>
      </c>
    </row>
    <row r="48" spans="1:3" x14ac:dyDescent="0.2">
      <c r="A48" s="264" t="s">
        <v>105</v>
      </c>
    </row>
    <row r="49" spans="1:1" x14ac:dyDescent="0.2">
      <c r="A49" s="268" t="s">
        <v>84</v>
      </c>
    </row>
    <row r="50" spans="1:1" x14ac:dyDescent="0.2">
      <c r="A50" s="268" t="s">
        <v>77</v>
      </c>
    </row>
    <row r="51" spans="1:1" x14ac:dyDescent="0.2">
      <c r="A51" s="268" t="s">
        <v>85</v>
      </c>
    </row>
    <row r="52" spans="1:1" x14ac:dyDescent="0.2">
      <c r="A52" s="269" t="s">
        <v>79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headerFooter alignWithMargins="0">
    <oddHeader>&amp;C&amp;A
FY2013-2014</oddHeader>
    <oddFooter>&amp;CPage &amp;P of &amp;N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2" sqref="B2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6" t="s">
        <v>111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162</v>
      </c>
      <c r="B2" s="265" t="str">
        <f>'DOE25'!A2</f>
        <v>SURRY SCHOOL DISTRICT  SAU 91</v>
      </c>
      <c r="C2" s="181"/>
      <c r="D2" s="181" t="s">
        <v>113</v>
      </c>
      <c r="E2" s="181" t="s">
        <v>115</v>
      </c>
      <c r="F2" s="278" t="s">
        <v>141</v>
      </c>
      <c r="G2" s="279"/>
      <c r="H2" s="280"/>
      <c r="I2" s="181"/>
    </row>
    <row r="3" spans="1:9" x14ac:dyDescent="0.2">
      <c r="A3" s="181" t="s">
        <v>879</v>
      </c>
      <c r="B3" s="228" t="s">
        <v>910</v>
      </c>
      <c r="C3" s="181" t="s">
        <v>905</v>
      </c>
      <c r="D3" s="181" t="s">
        <v>114</v>
      </c>
      <c r="E3" s="181" t="s">
        <v>116</v>
      </c>
      <c r="F3" s="241" t="s">
        <v>51</v>
      </c>
      <c r="G3" s="217" t="s">
        <v>840</v>
      </c>
      <c r="H3" s="242" t="s">
        <v>119</v>
      </c>
    </row>
    <row r="4" spans="1:9" x14ac:dyDescent="0.2">
      <c r="A4" s="251" t="s">
        <v>121</v>
      </c>
      <c r="B4" s="251" t="s">
        <v>137</v>
      </c>
      <c r="C4" s="251" t="s">
        <v>112</v>
      </c>
      <c r="D4" s="251" t="s">
        <v>49</v>
      </c>
      <c r="E4" s="251" t="s">
        <v>49</v>
      </c>
      <c r="F4" s="250" t="s">
        <v>118</v>
      </c>
      <c r="G4" s="251" t="s">
        <v>132</v>
      </c>
      <c r="H4" s="252" t="s">
        <v>120</v>
      </c>
    </row>
    <row r="5" spans="1:9" x14ac:dyDescent="0.2">
      <c r="A5" s="32">
        <v>1000</v>
      </c>
      <c r="B5" t="s">
        <v>814</v>
      </c>
      <c r="C5" s="245">
        <f t="shared" ref="C5:C19" si="0">SUM(D5:H5)</f>
        <v>1149063.69</v>
      </c>
      <c r="D5" s="20">
        <f>SUM('DOE25'!L197:L200)+SUM('DOE25'!L215:L218)+SUM('DOE25'!L233:L236)-F5-G5</f>
        <v>1149063.69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122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90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123</v>
      </c>
      <c r="C8" s="245">
        <f t="shared" si="0"/>
        <v>30000</v>
      </c>
      <c r="D8" s="243"/>
      <c r="E8" s="20">
        <f>'DOE25'!L204+'DOE25'!L222+'DOE25'!L240-F8-G8-D9-D11</f>
        <v>30000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50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139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160</v>
      </c>
      <c r="C12" s="245">
        <f t="shared" si="0"/>
        <v>5300.8099999999995</v>
      </c>
      <c r="D12" s="20">
        <f>'DOE25'!L205+'DOE25'!L223+'DOE25'!L241-F12-G12</f>
        <v>5300.8099999999995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124</v>
      </c>
      <c r="C13" s="245">
        <f t="shared" si="0"/>
        <v>3220.8500000000004</v>
      </c>
      <c r="D13" s="243"/>
      <c r="E13" s="20">
        <f>'DOE25'!L206+'DOE25'!L224+'DOE25'!L242-F13-G13</f>
        <v>3220.8500000000004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88</v>
      </c>
      <c r="C14" s="245">
        <f t="shared" si="0"/>
        <v>2700</v>
      </c>
      <c r="D14" s="20">
        <f>'DOE25'!L207+'DOE25'!L225+'DOE25'!L243-F14-G14</f>
        <v>2700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125</v>
      </c>
      <c r="C15" s="245">
        <f t="shared" si="0"/>
        <v>86805.58</v>
      </c>
      <c r="D15" s="20">
        <f>'DOE25'!L208+'DOE25'!L226+'DOE25'!L244-F15-G15</f>
        <v>86805.58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126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127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128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129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117</v>
      </c>
      <c r="F21" s="260"/>
      <c r="G21" s="52"/>
      <c r="H21" s="261"/>
    </row>
    <row r="22" spans="1:8" x14ac:dyDescent="0.2">
      <c r="A22" s="32">
        <v>4000</v>
      </c>
      <c r="B22" t="s">
        <v>89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299</v>
      </c>
      <c r="F24" s="260"/>
      <c r="G24" s="52"/>
      <c r="H24" s="261"/>
    </row>
    <row r="25" spans="1:8" x14ac:dyDescent="0.2">
      <c r="A25" s="32" t="s">
        <v>130</v>
      </c>
      <c r="B25" t="s">
        <v>131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133</v>
      </c>
      <c r="F27" s="260"/>
      <c r="G27" s="52"/>
      <c r="H27" s="261"/>
    </row>
    <row r="28" spans="1:8" x14ac:dyDescent="0.2">
      <c r="A28" s="32">
        <v>3100</v>
      </c>
      <c r="B28" t="s">
        <v>145</v>
      </c>
      <c r="F28" s="260"/>
      <c r="G28" s="52"/>
      <c r="H28" s="261"/>
    </row>
    <row r="29" spans="1:8" x14ac:dyDescent="0.2">
      <c r="A29" s="32"/>
      <c r="B29" t="s">
        <v>134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147</v>
      </c>
      <c r="B31" t="s">
        <v>146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138</v>
      </c>
      <c r="D33" s="246">
        <f>SUM(D5:D31)</f>
        <v>1243870.08</v>
      </c>
      <c r="E33" s="246">
        <f>SUM(E5:E31)</f>
        <v>33220.85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87</v>
      </c>
      <c r="D35" s="254">
        <f>E33</f>
        <v>33220.85</v>
      </c>
      <c r="E35" s="249"/>
    </row>
    <row r="36" spans="2:8" ht="12" thickTop="1" x14ac:dyDescent="0.2">
      <c r="B36" t="s">
        <v>136</v>
      </c>
      <c r="D36" s="20">
        <f>D33</f>
        <v>1243870.08</v>
      </c>
    </row>
    <row r="38" spans="2:8" x14ac:dyDescent="0.2">
      <c r="B38" s="187" t="s">
        <v>53</v>
      </c>
      <c r="C38" s="266"/>
      <c r="D38" s="267"/>
    </row>
    <row r="39" spans="2:8" x14ac:dyDescent="0.2">
      <c r="B39" t="s">
        <v>144</v>
      </c>
      <c r="D39" s="181" t="str">
        <f>IF(E10&gt;0,"Y","N")</f>
        <v>N</v>
      </c>
    </row>
    <row r="41" spans="2:8" x14ac:dyDescent="0.2">
      <c r="B41" s="264" t="s">
        <v>98</v>
      </c>
    </row>
    <row r="42" spans="2:8" x14ac:dyDescent="0.2">
      <c r="B42" t="s">
        <v>70</v>
      </c>
    </row>
    <row r="43" spans="2:8" x14ac:dyDescent="0.2">
      <c r="B43" t="s">
        <v>142</v>
      </c>
    </row>
    <row r="45" spans="2:8" x14ac:dyDescent="0.2">
      <c r="B45" t="s">
        <v>140</v>
      </c>
    </row>
    <row r="47" spans="2:8" x14ac:dyDescent="0.2">
      <c r="B47" t="s">
        <v>0</v>
      </c>
    </row>
    <row r="48" spans="2:8" x14ac:dyDescent="0.2">
      <c r="B48" t="s">
        <v>86</v>
      </c>
    </row>
    <row r="49" spans="2:2" x14ac:dyDescent="0.2">
      <c r="B49" t="s">
        <v>75</v>
      </c>
    </row>
    <row r="50" spans="2:2" x14ac:dyDescent="0.2">
      <c r="B50" t="s">
        <v>71</v>
      </c>
    </row>
    <row r="51" spans="2:2" x14ac:dyDescent="0.2">
      <c r="B51" t="s">
        <v>143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zoomScalePageLayoutView="80" workbookViewId="0">
      <pane ySplit="2" topLeftCell="A43" activePane="bottomLeft" state="frozen"/>
      <selection activeCell="F46" sqref="F46"/>
      <selection pane="bottomLeft" activeCell="C45" sqref="C45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SURRY SCHOOL DISTRICT  SAU 91</v>
      </c>
      <c r="B2" s="126"/>
      <c r="C2" s="15" t="s">
        <v>568</v>
      </c>
      <c r="D2" s="15" t="s">
        <v>569</v>
      </c>
      <c r="E2" s="15" t="s">
        <v>570</v>
      </c>
      <c r="F2" s="15" t="s">
        <v>571</v>
      </c>
      <c r="G2" s="15" t="s">
        <v>572</v>
      </c>
      <c r="H2" s="125"/>
      <c r="I2" s="125"/>
    </row>
    <row r="3" spans="1:9" x14ac:dyDescent="0.2">
      <c r="A3" s="5" t="s">
        <v>574</v>
      </c>
      <c r="B3" s="6" t="s">
        <v>589</v>
      </c>
      <c r="C3" s="23" t="s">
        <v>577</v>
      </c>
      <c r="D3" s="23" t="s">
        <v>578</v>
      </c>
      <c r="E3" s="23" t="s">
        <v>579</v>
      </c>
      <c r="F3" s="23" t="s">
        <v>580</v>
      </c>
      <c r="G3" s="23" t="s">
        <v>581</v>
      </c>
      <c r="H3" s="4"/>
      <c r="I3" s="4"/>
    </row>
    <row r="4" spans="1:9" x14ac:dyDescent="0.2">
      <c r="A4" s="1" t="s">
        <v>426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427</v>
      </c>
      <c r="D5" s="26" t="s">
        <v>428</v>
      </c>
      <c r="E5" s="25" t="s">
        <v>429</v>
      </c>
      <c r="F5" s="25" t="s">
        <v>430</v>
      </c>
      <c r="G5" s="25" t="s">
        <v>431</v>
      </c>
      <c r="H5" s="124"/>
      <c r="I5" s="124"/>
    </row>
    <row r="6" spans="1:9" x14ac:dyDescent="0.2">
      <c r="A6" s="1" t="s">
        <v>432</v>
      </c>
      <c r="B6" s="7"/>
      <c r="C6" s="14" t="s">
        <v>433</v>
      </c>
      <c r="D6" s="13"/>
      <c r="E6" s="13"/>
      <c r="F6" s="13"/>
      <c r="G6" s="13"/>
      <c r="H6" s="124"/>
      <c r="I6" s="124"/>
    </row>
    <row r="7" spans="1:9" x14ac:dyDescent="0.2">
      <c r="A7" s="29" t="s">
        <v>593</v>
      </c>
      <c r="B7" s="7"/>
      <c r="C7" s="24" t="s">
        <v>594</v>
      </c>
      <c r="D7" s="24" t="s">
        <v>594</v>
      </c>
      <c r="E7" s="24" t="s">
        <v>594</v>
      </c>
      <c r="F7" s="24" t="s">
        <v>594</v>
      </c>
      <c r="G7" s="24" t="s">
        <v>594</v>
      </c>
      <c r="H7" s="124"/>
      <c r="I7" s="124"/>
    </row>
    <row r="8" spans="1:9" x14ac:dyDescent="0.2">
      <c r="A8" s="1" t="s">
        <v>590</v>
      </c>
      <c r="B8" s="6">
        <v>100</v>
      </c>
      <c r="C8" s="95">
        <f>'DOE25'!F9</f>
        <v>219445.55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591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592</v>
      </c>
      <c r="B10" s="6">
        <v>120</v>
      </c>
      <c r="C10" s="95">
        <f>'DOE25'!F11</f>
        <v>0</v>
      </c>
      <c r="D10" s="24" t="s">
        <v>594</v>
      </c>
      <c r="E10" s="24" t="s">
        <v>594</v>
      </c>
      <c r="F10" s="24" t="s">
        <v>594</v>
      </c>
      <c r="G10" s="24" t="s">
        <v>594</v>
      </c>
      <c r="H10" s="124"/>
      <c r="I10" s="124"/>
    </row>
    <row r="11" spans="1:9" x14ac:dyDescent="0.2">
      <c r="A11" s="1" t="s">
        <v>761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30000</v>
      </c>
      <c r="H11" s="124"/>
      <c r="I11" s="124"/>
    </row>
    <row r="12" spans="1:9" x14ac:dyDescent="0.2">
      <c r="A12" s="1" t="s">
        <v>762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311462.8</v>
      </c>
      <c r="H12" s="124"/>
      <c r="I12" s="124"/>
    </row>
    <row r="13" spans="1:9" x14ac:dyDescent="0.2">
      <c r="A13" s="1" t="s">
        <v>763</v>
      </c>
      <c r="B13" s="6">
        <v>150</v>
      </c>
      <c r="C13" s="95">
        <f>'DOE25'!F14</f>
        <v>5055.49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601</v>
      </c>
      <c r="B14" s="6">
        <v>160</v>
      </c>
      <c r="C14" s="24" t="s">
        <v>594</v>
      </c>
      <c r="D14" s="24" t="s">
        <v>594</v>
      </c>
      <c r="E14" s="24" t="s">
        <v>594</v>
      </c>
      <c r="F14" s="95">
        <f>'DOE25'!I15</f>
        <v>0</v>
      </c>
      <c r="G14" s="24" t="s">
        <v>594</v>
      </c>
      <c r="H14" s="124"/>
      <c r="I14" s="124"/>
    </row>
    <row r="15" spans="1:9" x14ac:dyDescent="0.2">
      <c r="A15" s="1" t="s">
        <v>602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594</v>
      </c>
      <c r="H15" s="124"/>
      <c r="I15" s="124"/>
    </row>
    <row r="16" spans="1:9" x14ac:dyDescent="0.2">
      <c r="A16" s="1" t="s">
        <v>603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604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765</v>
      </c>
      <c r="B18" s="39"/>
      <c r="C18" s="41">
        <f>SUM(C8:C17)</f>
        <v>224501.03999999998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341462.8</v>
      </c>
      <c r="H18" s="124"/>
      <c r="I18" s="124"/>
    </row>
    <row r="19" spans="1:9" x14ac:dyDescent="0.2">
      <c r="A19" s="1" t="s">
        <v>445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446</v>
      </c>
      <c r="B20" s="7"/>
      <c r="C20" s="24" t="s">
        <v>594</v>
      </c>
      <c r="D20" s="24" t="s">
        <v>594</v>
      </c>
      <c r="E20" s="24" t="s">
        <v>594</v>
      </c>
      <c r="F20" s="24" t="s">
        <v>594</v>
      </c>
      <c r="G20" s="24" t="s">
        <v>594</v>
      </c>
      <c r="H20" s="124"/>
      <c r="I20" s="124"/>
    </row>
    <row r="21" spans="1:9" x14ac:dyDescent="0.2">
      <c r="A21" s="1" t="s">
        <v>766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767</v>
      </c>
      <c r="B22" s="6">
        <v>410</v>
      </c>
      <c r="C22" s="95">
        <f>'DOE25'!F23</f>
        <v>30000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768</v>
      </c>
      <c r="B23" s="6">
        <v>420</v>
      </c>
      <c r="C23" s="95">
        <f>'DOE25'!F24</f>
        <v>18055.29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769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594</v>
      </c>
      <c r="H24" s="124"/>
      <c r="I24" s="124"/>
    </row>
    <row r="25" spans="1:9" x14ac:dyDescent="0.2">
      <c r="A25" s="1" t="s">
        <v>770</v>
      </c>
      <c r="B25" s="6">
        <v>440</v>
      </c>
      <c r="C25" s="95">
        <f>'DOE25'!F26</f>
        <v>0</v>
      </c>
      <c r="D25" s="24" t="s">
        <v>594</v>
      </c>
      <c r="E25" s="24" t="s">
        <v>594</v>
      </c>
      <c r="F25" s="95">
        <f>'DOE25'!I26</f>
        <v>0</v>
      </c>
      <c r="G25" s="24" t="s">
        <v>594</v>
      </c>
      <c r="H25" s="124"/>
      <c r="I25" s="124"/>
    </row>
    <row r="26" spans="1:9" x14ac:dyDescent="0.2">
      <c r="A26" s="1" t="s">
        <v>771</v>
      </c>
      <c r="B26" s="6">
        <v>450</v>
      </c>
      <c r="C26" s="95">
        <f>'DOE25'!F27</f>
        <v>0</v>
      </c>
      <c r="D26" s="24" t="s">
        <v>594</v>
      </c>
      <c r="E26" s="24" t="s">
        <v>594</v>
      </c>
      <c r="F26" s="95">
        <f>'DOE25'!I27</f>
        <v>0</v>
      </c>
      <c r="G26" s="24" t="s">
        <v>594</v>
      </c>
      <c r="H26" s="124"/>
      <c r="I26" s="124"/>
    </row>
    <row r="27" spans="1:9" x14ac:dyDescent="0.2">
      <c r="A27" s="1" t="s">
        <v>772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594</v>
      </c>
      <c r="H27" s="124"/>
      <c r="I27" s="124"/>
    </row>
    <row r="28" spans="1:9" x14ac:dyDescent="0.2">
      <c r="A28" s="1" t="s">
        <v>773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594</v>
      </c>
      <c r="H28" s="124"/>
      <c r="I28" s="124"/>
    </row>
    <row r="29" spans="1:9" x14ac:dyDescent="0.2">
      <c r="A29" s="1" t="s">
        <v>774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594</v>
      </c>
      <c r="H29" s="124"/>
      <c r="I29" s="124"/>
    </row>
    <row r="30" spans="1:9" ht="12" thickBot="1" x14ac:dyDescent="0.25">
      <c r="A30" s="1" t="s">
        <v>775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776</v>
      </c>
      <c r="B31" s="2"/>
      <c r="C31" s="41">
        <f>SUM(C21:C30)</f>
        <v>48055.29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447</v>
      </c>
      <c r="B32" s="2" t="s">
        <v>433</v>
      </c>
      <c r="C32" s="24" t="s">
        <v>594</v>
      </c>
      <c r="D32" s="24" t="s">
        <v>594</v>
      </c>
      <c r="E32" s="24" t="s">
        <v>594</v>
      </c>
      <c r="F32" s="24" t="s">
        <v>594</v>
      </c>
      <c r="G32" s="24" t="s">
        <v>594</v>
      </c>
      <c r="H32" s="124"/>
      <c r="I32" s="124"/>
    </row>
    <row r="33" spans="1:9" x14ac:dyDescent="0.2">
      <c r="A33" s="29" t="s">
        <v>13</v>
      </c>
      <c r="B33" s="2"/>
      <c r="C33" s="24" t="s">
        <v>594</v>
      </c>
      <c r="D33" s="24" t="s">
        <v>594</v>
      </c>
      <c r="E33" s="24" t="s">
        <v>594</v>
      </c>
      <c r="F33" s="24" t="s">
        <v>594</v>
      </c>
      <c r="G33" s="24" t="s">
        <v>594</v>
      </c>
      <c r="H33" s="124"/>
      <c r="I33" s="124"/>
    </row>
    <row r="34" spans="1:9" x14ac:dyDescent="0.2">
      <c r="A34" s="1" t="s">
        <v>16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594</v>
      </c>
      <c r="H34" s="124"/>
      <c r="I34" s="124"/>
    </row>
    <row r="35" spans="1:9" x14ac:dyDescent="0.2">
      <c r="A35" s="1" t="s">
        <v>17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594</v>
      </c>
      <c r="H35" s="124"/>
      <c r="I35" s="124"/>
    </row>
    <row r="36" spans="1:9" x14ac:dyDescent="0.2">
      <c r="A36" s="1" t="s">
        <v>153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12</v>
      </c>
      <c r="B37" s="6"/>
      <c r="C37" s="24" t="s">
        <v>594</v>
      </c>
      <c r="D37" s="24" t="s">
        <v>594</v>
      </c>
      <c r="E37" s="24" t="s">
        <v>594</v>
      </c>
      <c r="F37" s="24" t="s">
        <v>594</v>
      </c>
      <c r="G37" s="24" t="s">
        <v>594</v>
      </c>
      <c r="H37" s="124"/>
      <c r="I37" s="124"/>
    </row>
    <row r="38" spans="1:9" x14ac:dyDescent="0.2">
      <c r="A38" s="1" t="s">
        <v>69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34</v>
      </c>
      <c r="B39" s="6"/>
      <c r="C39" s="24" t="s">
        <v>594</v>
      </c>
      <c r="D39" s="95">
        <f>'DOE25'!G40</f>
        <v>0</v>
      </c>
      <c r="E39" s="24" t="s">
        <v>594</v>
      </c>
      <c r="F39" s="24" t="s">
        <v>594</v>
      </c>
      <c r="G39" s="24" t="s">
        <v>594</v>
      </c>
      <c r="H39" s="124"/>
      <c r="I39" s="124"/>
    </row>
    <row r="40" spans="1:9" x14ac:dyDescent="0.2">
      <c r="A40" s="1" t="s">
        <v>44</v>
      </c>
      <c r="B40" s="6"/>
      <c r="C40" s="24" t="s">
        <v>594</v>
      </c>
      <c r="D40" s="24" t="s">
        <v>594</v>
      </c>
      <c r="E40" s="24" t="s">
        <v>594</v>
      </c>
      <c r="F40" s="95">
        <f>'DOE25'!I41</f>
        <v>0</v>
      </c>
      <c r="G40" s="24" t="s">
        <v>594</v>
      </c>
      <c r="H40" s="124"/>
      <c r="I40" s="124"/>
    </row>
    <row r="41" spans="1:9" x14ac:dyDescent="0.2">
      <c r="A41" s="29" t="s">
        <v>14</v>
      </c>
      <c r="B41" s="6"/>
      <c r="C41" s="24" t="s">
        <v>594</v>
      </c>
      <c r="D41" s="24" t="s">
        <v>594</v>
      </c>
      <c r="E41" s="24" t="s">
        <v>594</v>
      </c>
      <c r="F41" s="24" t="s">
        <v>594</v>
      </c>
      <c r="G41" s="24" t="s">
        <v>594</v>
      </c>
      <c r="H41" s="124"/>
      <c r="I41" s="124"/>
    </row>
    <row r="42" spans="1:9" x14ac:dyDescent="0.2">
      <c r="A42" s="1" t="s">
        <v>35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341462.8</v>
      </c>
      <c r="H42" s="124"/>
      <c r="I42" s="124"/>
    </row>
    <row r="43" spans="1:9" x14ac:dyDescent="0.2">
      <c r="A43" s="1" t="s">
        <v>36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594</v>
      </c>
      <c r="H43" s="124"/>
      <c r="I43" s="124"/>
    </row>
    <row r="44" spans="1:9" x14ac:dyDescent="0.2">
      <c r="A44" s="1" t="s">
        <v>37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63</v>
      </c>
      <c r="B45" s="6"/>
      <c r="C45" s="95">
        <f>'DOE25'!F46</f>
        <v>0</v>
      </c>
      <c r="D45" s="24" t="s">
        <v>594</v>
      </c>
      <c r="E45" s="24" t="s">
        <v>594</v>
      </c>
      <c r="F45" s="24" t="s">
        <v>594</v>
      </c>
      <c r="G45" s="24" t="s">
        <v>594</v>
      </c>
      <c r="H45" s="124"/>
      <c r="I45" s="124"/>
    </row>
    <row r="46" spans="1:9" x14ac:dyDescent="0.2">
      <c r="A46" s="29" t="s">
        <v>15</v>
      </c>
      <c r="B46" s="6"/>
      <c r="C46" s="24" t="s">
        <v>594</v>
      </c>
      <c r="D46" s="24" t="s">
        <v>594</v>
      </c>
      <c r="E46" s="24" t="s">
        <v>594</v>
      </c>
      <c r="F46" s="24" t="s">
        <v>594</v>
      </c>
      <c r="G46" s="24" t="s">
        <v>594</v>
      </c>
      <c r="H46" s="124"/>
      <c r="I46" s="124"/>
    </row>
    <row r="47" spans="1:9" x14ac:dyDescent="0.2">
      <c r="A47" s="1" t="s">
        <v>64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65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66</v>
      </c>
      <c r="B49" s="71">
        <v>770</v>
      </c>
      <c r="C49" s="95">
        <f>'DOE25'!F50</f>
        <v>176445.74999999997</v>
      </c>
      <c r="D49" s="24" t="s">
        <v>594</v>
      </c>
      <c r="E49" s="24" t="s">
        <v>594</v>
      </c>
      <c r="F49" s="24" t="s">
        <v>594</v>
      </c>
      <c r="G49" s="24" t="s">
        <v>594</v>
      </c>
      <c r="H49" s="124"/>
      <c r="I49" s="124"/>
    </row>
    <row r="50" spans="1:9" ht="12.75" thickTop="1" thickBot="1" x14ac:dyDescent="0.25">
      <c r="A50" s="38" t="s">
        <v>67</v>
      </c>
      <c r="B50" s="48"/>
      <c r="C50" s="41">
        <f>SUM(C34:C49)</f>
        <v>176445.74999999997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341462.8</v>
      </c>
      <c r="H50" s="124"/>
      <c r="I50" s="124"/>
    </row>
    <row r="51" spans="1:9" ht="12" thickTop="1" x14ac:dyDescent="0.2">
      <c r="A51" s="38" t="s">
        <v>22</v>
      </c>
      <c r="B51" s="2"/>
      <c r="C51" s="41">
        <f>C50+C31</f>
        <v>224501.03999999998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341462.8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427</v>
      </c>
      <c r="D53" s="16" t="s">
        <v>428</v>
      </c>
      <c r="E53" s="16" t="s">
        <v>429</v>
      </c>
      <c r="F53" s="16" t="s">
        <v>430</v>
      </c>
      <c r="G53" s="16" t="s">
        <v>606</v>
      </c>
    </row>
    <row r="54" spans="1:9" x14ac:dyDescent="0.2">
      <c r="A54" s="1" t="s">
        <v>619</v>
      </c>
      <c r="B54" s="127"/>
      <c r="C54" s="24" t="s">
        <v>594</v>
      </c>
      <c r="D54" s="24" t="s">
        <v>594</v>
      </c>
      <c r="E54" s="24" t="s">
        <v>594</v>
      </c>
      <c r="F54" s="24" t="s">
        <v>594</v>
      </c>
      <c r="G54" s="24" t="s">
        <v>594</v>
      </c>
      <c r="H54" s="20"/>
      <c r="I54" s="20"/>
    </row>
    <row r="55" spans="1:9" x14ac:dyDescent="0.2">
      <c r="A55" s="128" t="s">
        <v>777</v>
      </c>
      <c r="B55" s="127"/>
      <c r="C55" s="24" t="s">
        <v>594</v>
      </c>
      <c r="D55" s="24" t="s">
        <v>594</v>
      </c>
      <c r="E55" s="24" t="s">
        <v>594</v>
      </c>
      <c r="F55" s="24" t="s">
        <v>594</v>
      </c>
      <c r="G55" s="24" t="s">
        <v>594</v>
      </c>
      <c r="H55"/>
      <c r="I55"/>
    </row>
    <row r="56" spans="1:9" x14ac:dyDescent="0.2">
      <c r="A56" s="1" t="s">
        <v>778</v>
      </c>
      <c r="B56" s="6" t="s">
        <v>779</v>
      </c>
      <c r="C56" s="95">
        <f>'DOE25'!F60</f>
        <v>993581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780</v>
      </c>
      <c r="B57" s="6" t="s">
        <v>831</v>
      </c>
      <c r="C57" s="95">
        <f>'DOE25'!F79</f>
        <v>0</v>
      </c>
      <c r="D57" s="24" t="s">
        <v>594</v>
      </c>
      <c r="E57" s="95">
        <f>'DOE25'!H79</f>
        <v>0</v>
      </c>
      <c r="F57" s="24" t="s">
        <v>594</v>
      </c>
      <c r="G57" s="24" t="s">
        <v>594</v>
      </c>
      <c r="H57"/>
      <c r="I57"/>
    </row>
    <row r="58" spans="1:9" x14ac:dyDescent="0.2">
      <c r="A58" s="1" t="s">
        <v>832</v>
      </c>
      <c r="B58" s="6" t="s">
        <v>833</v>
      </c>
      <c r="C58" s="95">
        <f>'DOE25'!F94</f>
        <v>0</v>
      </c>
      <c r="D58" s="24" t="s">
        <v>594</v>
      </c>
      <c r="E58" s="95">
        <f>'DOE25'!H94</f>
        <v>0</v>
      </c>
      <c r="F58" s="24" t="s">
        <v>594</v>
      </c>
      <c r="G58" s="24" t="s">
        <v>594</v>
      </c>
      <c r="H58"/>
      <c r="I58"/>
    </row>
    <row r="59" spans="1:9" x14ac:dyDescent="0.2">
      <c r="A59" s="69" t="s">
        <v>784</v>
      </c>
      <c r="B59" s="37" t="s">
        <v>785</v>
      </c>
      <c r="C59" s="95">
        <f>'DOE25'!F96</f>
        <v>151.97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859.58999999999992</v>
      </c>
      <c r="H59"/>
      <c r="I59"/>
    </row>
    <row r="60" spans="1:9" x14ac:dyDescent="0.2">
      <c r="A60" s="1" t="s">
        <v>897</v>
      </c>
      <c r="B60" s="118" t="s">
        <v>898</v>
      </c>
      <c r="C60" s="24" t="s">
        <v>594</v>
      </c>
      <c r="D60" s="95">
        <f>'DOE25'!G97</f>
        <v>0</v>
      </c>
      <c r="E60" s="24" t="s">
        <v>594</v>
      </c>
      <c r="F60" s="24" t="s">
        <v>594</v>
      </c>
      <c r="G60" s="24" t="s">
        <v>594</v>
      </c>
      <c r="H60"/>
      <c r="I60"/>
    </row>
    <row r="61" spans="1:9" ht="12" thickBot="1" x14ac:dyDescent="0.25">
      <c r="A61" s="1" t="s">
        <v>899</v>
      </c>
      <c r="B61" s="118" t="s">
        <v>792</v>
      </c>
      <c r="C61" s="95">
        <f>SUM('DOE25'!F98:F110)</f>
        <v>12969.62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793</v>
      </c>
      <c r="B62" s="6"/>
      <c r="C62" s="130">
        <f>SUM(C57:C61)</f>
        <v>13121.59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859.58999999999992</v>
      </c>
      <c r="H62"/>
      <c r="I62"/>
    </row>
    <row r="63" spans="1:9" ht="12" thickTop="1" x14ac:dyDescent="0.2">
      <c r="A63" s="29" t="s">
        <v>794</v>
      </c>
      <c r="B63" s="6"/>
      <c r="C63" s="22">
        <f>C56+C62</f>
        <v>1006702.59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859.58999999999992</v>
      </c>
      <c r="H63"/>
      <c r="I63"/>
    </row>
    <row r="64" spans="1:9" x14ac:dyDescent="0.2">
      <c r="A64" s="29" t="s">
        <v>620</v>
      </c>
      <c r="B64" s="6"/>
      <c r="C64" s="24" t="s">
        <v>594</v>
      </c>
      <c r="D64" s="24" t="s">
        <v>594</v>
      </c>
      <c r="E64" s="24" t="s">
        <v>594</v>
      </c>
      <c r="F64" s="24" t="s">
        <v>594</v>
      </c>
      <c r="G64" s="24" t="s">
        <v>594</v>
      </c>
      <c r="H64"/>
      <c r="I64"/>
    </row>
    <row r="65" spans="1:9" x14ac:dyDescent="0.2">
      <c r="A65" s="29" t="s">
        <v>795</v>
      </c>
      <c r="B65" s="6"/>
      <c r="C65" s="24" t="s">
        <v>594</v>
      </c>
      <c r="D65" s="24" t="s">
        <v>594</v>
      </c>
      <c r="E65" s="24" t="s">
        <v>594</v>
      </c>
      <c r="F65" s="24" t="s">
        <v>594</v>
      </c>
      <c r="G65" s="24" t="s">
        <v>594</v>
      </c>
      <c r="H65"/>
      <c r="I65"/>
    </row>
    <row r="66" spans="1:9" x14ac:dyDescent="0.2">
      <c r="A66" s="1" t="s">
        <v>215</v>
      </c>
      <c r="B66" s="6">
        <v>3111</v>
      </c>
      <c r="C66" s="95">
        <f>'DOE25'!F117</f>
        <v>131487.78</v>
      </c>
      <c r="D66" s="24" t="s">
        <v>594</v>
      </c>
      <c r="E66" s="24" t="s">
        <v>594</v>
      </c>
      <c r="F66" s="24" t="s">
        <v>594</v>
      </c>
      <c r="G66" s="24" t="s">
        <v>594</v>
      </c>
      <c r="H66"/>
      <c r="I66"/>
    </row>
    <row r="67" spans="1:9" x14ac:dyDescent="0.2">
      <c r="A67" s="1" t="s">
        <v>101</v>
      </c>
      <c r="B67" s="6">
        <v>3112</v>
      </c>
      <c r="C67" s="95">
        <f>'DOE25'!F118</f>
        <v>201119</v>
      </c>
      <c r="D67" s="24"/>
      <c r="E67" s="24"/>
      <c r="F67" s="24"/>
      <c r="G67" s="24"/>
      <c r="H67"/>
      <c r="I67"/>
    </row>
    <row r="68" spans="1:9" x14ac:dyDescent="0.2">
      <c r="A68" s="1" t="s">
        <v>46</v>
      </c>
      <c r="B68" s="6">
        <v>3119</v>
      </c>
      <c r="C68" s="24" t="str">
        <f>'DOE25'!F119</f>
        <v>............</v>
      </c>
      <c r="D68" s="24" t="s">
        <v>594</v>
      </c>
      <c r="E68" s="24" t="s">
        <v>594</v>
      </c>
      <c r="F68" s="24" t="s">
        <v>594</v>
      </c>
      <c r="G68" s="24" t="s">
        <v>594</v>
      </c>
      <c r="H68"/>
      <c r="I68"/>
    </row>
    <row r="69" spans="1:9" ht="12" thickBot="1" x14ac:dyDescent="0.25">
      <c r="A69" s="1" t="s">
        <v>726</v>
      </c>
      <c r="B69" s="6" t="s">
        <v>796</v>
      </c>
      <c r="C69" s="95">
        <f>'DOE25'!F120</f>
        <v>1856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727</v>
      </c>
      <c r="B70" s="2"/>
      <c r="C70" s="139">
        <f>SUM(C66:C69)</f>
        <v>334462.78000000003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797</v>
      </c>
      <c r="B71" s="2"/>
      <c r="C71" s="24" t="s">
        <v>594</v>
      </c>
      <c r="D71" s="24" t="s">
        <v>594</v>
      </c>
      <c r="E71" s="24" t="s">
        <v>594</v>
      </c>
      <c r="F71" s="24" t="s">
        <v>594</v>
      </c>
      <c r="G71" s="24" t="s">
        <v>594</v>
      </c>
      <c r="H71"/>
      <c r="I71"/>
    </row>
    <row r="72" spans="1:9" x14ac:dyDescent="0.2">
      <c r="A72" s="1" t="s">
        <v>728</v>
      </c>
      <c r="B72" s="6">
        <v>3210</v>
      </c>
      <c r="C72" s="95">
        <f>'DOE25'!F123</f>
        <v>0</v>
      </c>
      <c r="D72" s="24" t="s">
        <v>594</v>
      </c>
      <c r="E72" s="24" t="s">
        <v>594</v>
      </c>
      <c r="F72" s="95">
        <f>'DOE25'!I123</f>
        <v>0</v>
      </c>
      <c r="G72" s="24" t="s">
        <v>594</v>
      </c>
      <c r="H72"/>
      <c r="I72"/>
    </row>
    <row r="73" spans="1:9" x14ac:dyDescent="0.2">
      <c r="A73" s="1" t="s">
        <v>729</v>
      </c>
      <c r="B73" s="6">
        <v>3215</v>
      </c>
      <c r="C73" s="95">
        <f>'DOE25'!F124</f>
        <v>0</v>
      </c>
      <c r="D73" s="24" t="s">
        <v>594</v>
      </c>
      <c r="E73" s="24" t="s">
        <v>594</v>
      </c>
      <c r="F73" s="95">
        <f>'DOE25'!I124</f>
        <v>0</v>
      </c>
      <c r="G73" s="24" t="s">
        <v>594</v>
      </c>
      <c r="H73"/>
      <c r="I73"/>
    </row>
    <row r="74" spans="1:9" x14ac:dyDescent="0.2">
      <c r="A74" s="1" t="s">
        <v>730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731</v>
      </c>
      <c r="B75" s="6">
        <v>3230</v>
      </c>
      <c r="C75" s="95">
        <f>'DOE25'!F126</f>
        <v>0</v>
      </c>
      <c r="D75" s="24" t="s">
        <v>594</v>
      </c>
      <c r="E75" s="24" t="s">
        <v>594</v>
      </c>
      <c r="F75" s="24" t="s">
        <v>594</v>
      </c>
      <c r="G75" s="24" t="s">
        <v>594</v>
      </c>
      <c r="H75"/>
      <c r="I75"/>
    </row>
    <row r="76" spans="1:9" x14ac:dyDescent="0.2">
      <c r="A76" s="1" t="s">
        <v>558</v>
      </c>
      <c r="B76" s="6" t="s">
        <v>798</v>
      </c>
      <c r="C76" s="95">
        <f>SUM('DOE25'!F127:F130)</f>
        <v>0</v>
      </c>
      <c r="D76" s="24" t="s">
        <v>594</v>
      </c>
      <c r="E76" s="95">
        <f>SUM('DOE25'!H127:H130)</f>
        <v>0</v>
      </c>
      <c r="F76" s="95">
        <f>SUM('DOE25'!I127:I130)</f>
        <v>0</v>
      </c>
      <c r="G76" s="24" t="s">
        <v>594</v>
      </c>
      <c r="H76"/>
      <c r="I76"/>
    </row>
    <row r="77" spans="1:9" ht="12" thickBot="1" x14ac:dyDescent="0.25">
      <c r="A77" s="1" t="s">
        <v>736</v>
      </c>
      <c r="B77" s="6" t="s">
        <v>799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562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563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594</v>
      </c>
      <c r="G79" s="24" t="s">
        <v>594</v>
      </c>
      <c r="H79"/>
      <c r="I79"/>
    </row>
    <row r="80" spans="1:9" ht="12" thickBot="1" x14ac:dyDescent="0.25">
      <c r="A80" s="1" t="s">
        <v>564</v>
      </c>
      <c r="B80" s="6">
        <v>3800</v>
      </c>
      <c r="C80" s="95">
        <f>'DOE25'!F138</f>
        <v>0</v>
      </c>
      <c r="D80" s="24" t="s">
        <v>594</v>
      </c>
      <c r="E80" s="95">
        <f>'DOE25'!H138</f>
        <v>0</v>
      </c>
      <c r="F80" s="24" t="s">
        <v>594</v>
      </c>
      <c r="G80" s="24" t="s">
        <v>594</v>
      </c>
      <c r="H80"/>
      <c r="I80"/>
    </row>
    <row r="81" spans="1:9" ht="12.75" thickTop="1" thickBot="1" x14ac:dyDescent="0.25">
      <c r="A81" s="29" t="s">
        <v>321</v>
      </c>
      <c r="B81" s="2"/>
      <c r="C81" s="130">
        <f>SUM(C79:C80)+C78+C70</f>
        <v>334462.78000000003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427</v>
      </c>
      <c r="D82" s="16" t="s">
        <v>428</v>
      </c>
      <c r="E82" s="16" t="s">
        <v>429</v>
      </c>
      <c r="F82" s="16" t="s">
        <v>430</v>
      </c>
      <c r="G82" s="16" t="s">
        <v>606</v>
      </c>
      <c r="H82"/>
      <c r="I82"/>
    </row>
    <row r="83" spans="1:9" x14ac:dyDescent="0.2">
      <c r="A83" s="1" t="s">
        <v>619</v>
      </c>
      <c r="B83" s="127"/>
      <c r="C83" s="24" t="s">
        <v>594</v>
      </c>
      <c r="D83" s="24" t="s">
        <v>594</v>
      </c>
      <c r="E83" s="24" t="s">
        <v>594</v>
      </c>
      <c r="F83" s="24" t="s">
        <v>594</v>
      </c>
      <c r="G83" s="24" t="s">
        <v>594</v>
      </c>
      <c r="H83"/>
      <c r="I83"/>
    </row>
    <row r="84" spans="1:9" x14ac:dyDescent="0.2">
      <c r="A84" s="128" t="s">
        <v>800</v>
      </c>
      <c r="B84" s="127"/>
      <c r="C84" s="24" t="s">
        <v>594</v>
      </c>
      <c r="D84" s="24" t="s">
        <v>594</v>
      </c>
      <c r="E84" s="24" t="s">
        <v>594</v>
      </c>
      <c r="F84" s="24" t="s">
        <v>594</v>
      </c>
      <c r="G84" s="24" t="s">
        <v>594</v>
      </c>
      <c r="H84"/>
      <c r="I84"/>
    </row>
    <row r="85" spans="1:9" x14ac:dyDescent="0.2">
      <c r="A85" t="s">
        <v>322</v>
      </c>
      <c r="B85" s="32" t="s">
        <v>801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594</v>
      </c>
      <c r="H85"/>
      <c r="I85"/>
    </row>
    <row r="86" spans="1:9" x14ac:dyDescent="0.2">
      <c r="A86" s="33" t="s">
        <v>797</v>
      </c>
      <c r="B86" s="32"/>
      <c r="C86" s="24" t="s">
        <v>594</v>
      </c>
      <c r="D86" s="24" t="s">
        <v>594</v>
      </c>
      <c r="E86" s="24" t="s">
        <v>594</v>
      </c>
      <c r="F86" s="24" t="s">
        <v>594</v>
      </c>
      <c r="G86" s="24" t="s">
        <v>594</v>
      </c>
    </row>
    <row r="87" spans="1:9" x14ac:dyDescent="0.2">
      <c r="A87" t="s">
        <v>323</v>
      </c>
      <c r="B87" s="32" t="s">
        <v>802</v>
      </c>
      <c r="C87" s="95">
        <f>SUM('DOE25'!F149:F152)</f>
        <v>0</v>
      </c>
      <c r="D87" s="24" t="s">
        <v>594</v>
      </c>
      <c r="E87" s="95">
        <f>SUM('DOE25'!H149:H152)</f>
        <v>0</v>
      </c>
      <c r="F87" s="95">
        <f>SUM('DOE25'!I149:I152)</f>
        <v>0</v>
      </c>
      <c r="G87" s="24" t="s">
        <v>594</v>
      </c>
    </row>
    <row r="88" spans="1:9" x14ac:dyDescent="0.2">
      <c r="A88" t="s">
        <v>196</v>
      </c>
      <c r="B88" s="32" t="s">
        <v>803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594</v>
      </c>
    </row>
    <row r="89" spans="1:9" x14ac:dyDescent="0.2">
      <c r="A89" t="s">
        <v>197</v>
      </c>
      <c r="B89" s="32" t="s">
        <v>804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594</v>
      </c>
    </row>
    <row r="90" spans="1:9" ht="12" thickBot="1" x14ac:dyDescent="0.25">
      <c r="A90" t="s">
        <v>82</v>
      </c>
      <c r="B90" s="32">
        <v>4810</v>
      </c>
      <c r="C90" s="95">
        <f>'DOE25'!F165</f>
        <v>0</v>
      </c>
      <c r="D90" s="24" t="s">
        <v>594</v>
      </c>
      <c r="E90" s="24" t="s">
        <v>594</v>
      </c>
      <c r="F90" s="24" t="s">
        <v>594</v>
      </c>
      <c r="G90" s="24" t="s">
        <v>594</v>
      </c>
    </row>
    <row r="91" spans="1:9" ht="12.75" thickTop="1" thickBot="1" x14ac:dyDescent="0.25">
      <c r="A91" s="33" t="s">
        <v>198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594</v>
      </c>
    </row>
    <row r="92" spans="1:9" ht="12" thickTop="1" x14ac:dyDescent="0.2">
      <c r="A92" s="33" t="s">
        <v>805</v>
      </c>
      <c r="C92" s="24" t="s">
        <v>594</v>
      </c>
      <c r="D92" s="24" t="s">
        <v>594</v>
      </c>
      <c r="E92" s="24" t="s">
        <v>594</v>
      </c>
      <c r="F92" s="24" t="s">
        <v>594</v>
      </c>
      <c r="G92" s="24" t="s">
        <v>594</v>
      </c>
    </row>
    <row r="93" spans="1:9" x14ac:dyDescent="0.2">
      <c r="A93" t="s">
        <v>199</v>
      </c>
      <c r="B93" s="32" t="s">
        <v>806</v>
      </c>
      <c r="C93" s="95">
        <f>SUM('DOE25'!F173:F175)</f>
        <v>0</v>
      </c>
      <c r="D93" s="24" t="s">
        <v>594</v>
      </c>
      <c r="E93" s="24" t="s">
        <v>594</v>
      </c>
      <c r="F93" s="95">
        <f>SUM('DOE25'!I173:I175)</f>
        <v>0</v>
      </c>
      <c r="G93" s="24" t="s">
        <v>594</v>
      </c>
    </row>
    <row r="94" spans="1:9" x14ac:dyDescent="0.2">
      <c r="A94" t="s">
        <v>200</v>
      </c>
      <c r="B94" s="32">
        <v>5140</v>
      </c>
      <c r="C94" s="95">
        <f>'DOE25'!F176</f>
        <v>0</v>
      </c>
      <c r="D94" s="24" t="s">
        <v>594</v>
      </c>
      <c r="E94" s="24" t="s">
        <v>594</v>
      </c>
      <c r="F94" s="95">
        <f>'DOE25'!I176</f>
        <v>0</v>
      </c>
      <c r="G94" s="24" t="s">
        <v>594</v>
      </c>
    </row>
    <row r="95" spans="1:9" x14ac:dyDescent="0.2">
      <c r="A95" s="33" t="s">
        <v>786</v>
      </c>
      <c r="B95" s="32"/>
      <c r="C95" s="24" t="s">
        <v>594</v>
      </c>
      <c r="D95" s="24" t="s">
        <v>594</v>
      </c>
      <c r="E95" s="24" t="s">
        <v>594</v>
      </c>
      <c r="F95" s="24" t="s">
        <v>594</v>
      </c>
      <c r="G95" s="24" t="s">
        <v>594</v>
      </c>
    </row>
    <row r="96" spans="1:9" x14ac:dyDescent="0.2">
      <c r="A96" t="s">
        <v>201</v>
      </c>
      <c r="B96" s="32">
        <v>5210</v>
      </c>
      <c r="C96" s="24" t="s">
        <v>594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30000</v>
      </c>
    </row>
    <row r="97" spans="1:7" x14ac:dyDescent="0.2">
      <c r="A97" t="s">
        <v>202</v>
      </c>
      <c r="B97" s="32" t="s">
        <v>807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203</v>
      </c>
      <c r="B98" s="32" t="s">
        <v>808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594</v>
      </c>
      <c r="G98" s="95">
        <f>'DOE25'!J182</f>
        <v>0</v>
      </c>
    </row>
    <row r="99" spans="1:7" x14ac:dyDescent="0.2">
      <c r="A99" t="s">
        <v>204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594</v>
      </c>
    </row>
    <row r="100" spans="1:7" x14ac:dyDescent="0.2">
      <c r="A100" t="s">
        <v>205</v>
      </c>
      <c r="B100" s="32" t="s">
        <v>809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594</v>
      </c>
    </row>
    <row r="101" spans="1:7" x14ac:dyDescent="0.2">
      <c r="A101" t="s">
        <v>206</v>
      </c>
      <c r="B101" s="32" t="s">
        <v>810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594</v>
      </c>
    </row>
    <row r="102" spans="1:7" ht="12" thickBot="1" x14ac:dyDescent="0.25">
      <c r="A102" t="s">
        <v>207</v>
      </c>
      <c r="B102" s="32" t="s">
        <v>811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594</v>
      </c>
    </row>
    <row r="103" spans="1:7" ht="12.75" thickTop="1" thickBot="1" x14ac:dyDescent="0.25">
      <c r="A103" s="33" t="s">
        <v>208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30000</v>
      </c>
    </row>
    <row r="104" spans="1:7" ht="12.75" thickTop="1" thickBot="1" x14ac:dyDescent="0.25">
      <c r="A104" s="33" t="s">
        <v>92</v>
      </c>
      <c r="C104" s="86">
        <f>C63+C81+C91+C103</f>
        <v>1341165.3700000001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30859.59</v>
      </c>
    </row>
    <row r="105" spans="1:7" ht="12" thickTop="1" x14ac:dyDescent="0.2"/>
    <row r="106" spans="1:7" x14ac:dyDescent="0.2">
      <c r="B106" s="3"/>
      <c r="C106" s="16" t="s">
        <v>427</v>
      </c>
      <c r="D106" s="16" t="s">
        <v>428</v>
      </c>
      <c r="E106" s="16" t="s">
        <v>658</v>
      </c>
      <c r="F106" s="16" t="s">
        <v>430</v>
      </c>
      <c r="G106" s="16" t="s">
        <v>431</v>
      </c>
    </row>
    <row r="107" spans="1:7" x14ac:dyDescent="0.2">
      <c r="A107" s="29" t="s">
        <v>659</v>
      </c>
      <c r="B107" s="127"/>
      <c r="C107" s="24" t="s">
        <v>594</v>
      </c>
      <c r="D107" s="24" t="s">
        <v>594</v>
      </c>
      <c r="E107" s="24" t="s">
        <v>594</v>
      </c>
      <c r="F107" s="24" t="s">
        <v>594</v>
      </c>
      <c r="G107" s="24" t="s">
        <v>594</v>
      </c>
    </row>
    <row r="108" spans="1:7" x14ac:dyDescent="0.2">
      <c r="A108" s="128" t="s">
        <v>814</v>
      </c>
      <c r="B108" s="127"/>
      <c r="C108" s="24" t="s">
        <v>594</v>
      </c>
      <c r="D108" s="24" t="s">
        <v>594</v>
      </c>
      <c r="E108" s="24" t="s">
        <v>594</v>
      </c>
      <c r="F108" s="24" t="s">
        <v>594</v>
      </c>
      <c r="G108" s="24" t="s">
        <v>594</v>
      </c>
    </row>
    <row r="109" spans="1:7" x14ac:dyDescent="0.2">
      <c r="A109" t="s">
        <v>665</v>
      </c>
      <c r="B109" s="32" t="s">
        <v>666</v>
      </c>
      <c r="C109" s="95">
        <f>('DOE25'!L197)+('DOE25'!L215)+('DOE25'!L233)</f>
        <v>781801.58</v>
      </c>
      <c r="D109" s="24" t="s">
        <v>594</v>
      </c>
      <c r="E109" s="95">
        <f>('DOE25'!L276)+('DOE25'!L295)+('DOE25'!L314)</f>
        <v>0</v>
      </c>
      <c r="F109" s="24" t="s">
        <v>594</v>
      </c>
      <c r="G109" s="24" t="s">
        <v>594</v>
      </c>
    </row>
    <row r="110" spans="1:7" x14ac:dyDescent="0.2">
      <c r="A110" t="s">
        <v>667</v>
      </c>
      <c r="B110" s="32" t="s">
        <v>668</v>
      </c>
      <c r="C110" s="95">
        <f>('DOE25'!L198)+('DOE25'!L216)+('DOE25'!L234)</f>
        <v>367262.11</v>
      </c>
      <c r="D110" s="24" t="s">
        <v>594</v>
      </c>
      <c r="E110" s="95">
        <f>('DOE25'!L277)+('DOE25'!L296)+('DOE25'!L315)</f>
        <v>0</v>
      </c>
      <c r="F110" s="24" t="s">
        <v>594</v>
      </c>
      <c r="G110" s="24" t="s">
        <v>594</v>
      </c>
    </row>
    <row r="111" spans="1:7" x14ac:dyDescent="0.2">
      <c r="A111" t="s">
        <v>669</v>
      </c>
      <c r="B111" s="32" t="s">
        <v>831</v>
      </c>
      <c r="C111" s="95">
        <f>('DOE25'!L199)+('DOE25'!L217)+('DOE25'!L235)</f>
        <v>0</v>
      </c>
      <c r="D111" s="24" t="s">
        <v>594</v>
      </c>
      <c r="E111" s="95">
        <f>('DOE25'!L278)+('DOE25'!L297)+('DOE25'!L316)</f>
        <v>0</v>
      </c>
      <c r="F111" s="24" t="s">
        <v>594</v>
      </c>
      <c r="G111" s="24" t="s">
        <v>594</v>
      </c>
    </row>
    <row r="112" spans="1:7" x14ac:dyDescent="0.2">
      <c r="A112" t="s">
        <v>670</v>
      </c>
      <c r="B112" s="32" t="s">
        <v>833</v>
      </c>
      <c r="C112" s="95">
        <f>('DOE25'!L200)+('DOE25'!L218)+('DOE25'!L236)</f>
        <v>0</v>
      </c>
      <c r="D112" s="24" t="s">
        <v>594</v>
      </c>
      <c r="E112" s="95">
        <f>+('DOE25'!L279)+('DOE25'!L298)+('DOE25'!L317)</f>
        <v>0</v>
      </c>
      <c r="F112" s="24" t="s">
        <v>594</v>
      </c>
      <c r="G112" s="24" t="s">
        <v>594</v>
      </c>
    </row>
    <row r="113" spans="1:7" x14ac:dyDescent="0.2">
      <c r="A113" t="s">
        <v>671</v>
      </c>
      <c r="B113" s="32" t="s">
        <v>785</v>
      </c>
      <c r="C113" s="95">
        <f>'DOE25'!L250</f>
        <v>0</v>
      </c>
      <c r="D113" s="24" t="s">
        <v>594</v>
      </c>
      <c r="E113" s="95">
        <f>+'DOE25'!L332</f>
        <v>0</v>
      </c>
      <c r="F113" s="24" t="s">
        <v>594</v>
      </c>
      <c r="G113" s="24" t="s">
        <v>594</v>
      </c>
    </row>
    <row r="114" spans="1:7" ht="12" thickBot="1" x14ac:dyDescent="0.25">
      <c r="A114" t="s">
        <v>672</v>
      </c>
      <c r="B114" s="32" t="s">
        <v>673</v>
      </c>
      <c r="C114" s="95">
        <f>SUM('DOE25'!L251:L253)</f>
        <v>0</v>
      </c>
      <c r="D114" s="24" t="s">
        <v>594</v>
      </c>
      <c r="E114" s="95">
        <f>+ SUM('DOE25'!L333:L335)</f>
        <v>0</v>
      </c>
      <c r="F114" s="24" t="s">
        <v>594</v>
      </c>
      <c r="G114" s="24" t="s">
        <v>594</v>
      </c>
    </row>
    <row r="115" spans="1:7" ht="12.75" thickTop="1" thickBot="1" x14ac:dyDescent="0.25">
      <c r="A115" s="33" t="s">
        <v>674</v>
      </c>
      <c r="C115" s="86">
        <f>SUM(C109:C114)</f>
        <v>1149063.69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594</v>
      </c>
      <c r="D116" s="24" t="s">
        <v>594</v>
      </c>
      <c r="E116" s="24" t="s">
        <v>594</v>
      </c>
      <c r="F116" s="24" t="s">
        <v>594</v>
      </c>
      <c r="G116" s="24" t="s">
        <v>594</v>
      </c>
    </row>
    <row r="117" spans="1:7" x14ac:dyDescent="0.2">
      <c r="A117" s="33" t="s">
        <v>639</v>
      </c>
      <c r="C117" s="24" t="s">
        <v>594</v>
      </c>
      <c r="D117" s="24" t="s">
        <v>594</v>
      </c>
      <c r="E117" s="24" t="s">
        <v>594</v>
      </c>
      <c r="F117" s="24" t="s">
        <v>594</v>
      </c>
      <c r="G117" s="24" t="s">
        <v>594</v>
      </c>
    </row>
    <row r="118" spans="1:7" x14ac:dyDescent="0.2">
      <c r="A118" t="s">
        <v>675</v>
      </c>
      <c r="B118" s="32" t="s">
        <v>676</v>
      </c>
      <c r="C118" s="95">
        <f>('DOE25'!L202)+('DOE25'!L220)+('DOE25'!L238)</f>
        <v>0</v>
      </c>
      <c r="D118" s="24" t="s">
        <v>594</v>
      </c>
      <c r="E118" s="95">
        <f>+('DOE25'!L281)+('DOE25'!L300)+('DOE25'!L319)</f>
        <v>0</v>
      </c>
      <c r="F118" s="24" t="s">
        <v>594</v>
      </c>
      <c r="G118" s="24" t="s">
        <v>594</v>
      </c>
    </row>
    <row r="119" spans="1:7" x14ac:dyDescent="0.2">
      <c r="A119" t="s">
        <v>503</v>
      </c>
      <c r="B119" s="32" t="s">
        <v>504</v>
      </c>
      <c r="C119" s="95">
        <f>('DOE25'!L203)+('DOE25'!L221)+('DOE25'!L239)</f>
        <v>0</v>
      </c>
      <c r="D119" s="24" t="s">
        <v>594</v>
      </c>
      <c r="E119" s="95">
        <f>+('DOE25'!L282)+('DOE25'!L301)+('DOE25'!L320)</f>
        <v>0</v>
      </c>
      <c r="F119" s="24" t="s">
        <v>594</v>
      </c>
      <c r="G119" s="24" t="s">
        <v>594</v>
      </c>
    </row>
    <row r="120" spans="1:7" x14ac:dyDescent="0.2">
      <c r="A120" t="s">
        <v>505</v>
      </c>
      <c r="B120" s="32" t="s">
        <v>506</v>
      </c>
      <c r="C120" s="95">
        <f>('DOE25'!L204)+('DOE25'!L222)+('DOE25'!L240)</f>
        <v>30000</v>
      </c>
      <c r="D120" s="24" t="s">
        <v>594</v>
      </c>
      <c r="E120" s="95">
        <f>+('DOE25'!L283)+('DOE25'!L302)+('DOE25'!L321)</f>
        <v>0</v>
      </c>
      <c r="F120" s="24" t="s">
        <v>594</v>
      </c>
      <c r="G120" s="24" t="s">
        <v>594</v>
      </c>
    </row>
    <row r="121" spans="1:7" x14ac:dyDescent="0.2">
      <c r="A121" t="s">
        <v>507</v>
      </c>
      <c r="B121" s="32" t="s">
        <v>508</v>
      </c>
      <c r="C121" s="95">
        <f>('DOE25'!L205)+('DOE25'!L223)+('DOE25'!L241)</f>
        <v>5300.8099999999995</v>
      </c>
      <c r="D121" s="24" t="s">
        <v>594</v>
      </c>
      <c r="E121" s="95">
        <f>+('DOE25'!L284)+('DOE25'!L303)+('DOE25'!L322)</f>
        <v>0</v>
      </c>
      <c r="F121" s="24" t="s">
        <v>594</v>
      </c>
      <c r="G121" s="24" t="s">
        <v>594</v>
      </c>
    </row>
    <row r="122" spans="1:7" x14ac:dyDescent="0.2">
      <c r="A122" t="s">
        <v>509</v>
      </c>
      <c r="B122" s="32" t="s">
        <v>510</v>
      </c>
      <c r="C122" s="95">
        <f>('DOE25'!L206)+('DOE25'!L224)+('DOE25'!L242)</f>
        <v>3220.8500000000004</v>
      </c>
      <c r="D122" s="24" t="s">
        <v>594</v>
      </c>
      <c r="E122" s="95">
        <f>+('DOE25'!L285)+('DOE25'!L304)+('DOE25'!L323)</f>
        <v>0</v>
      </c>
      <c r="F122" s="24" t="s">
        <v>594</v>
      </c>
      <c r="G122" s="24" t="s">
        <v>594</v>
      </c>
    </row>
    <row r="123" spans="1:7" x14ac:dyDescent="0.2">
      <c r="A123" t="s">
        <v>685</v>
      </c>
      <c r="B123" s="32" t="s">
        <v>686</v>
      </c>
      <c r="C123" s="95">
        <f>('DOE25'!L207)+('DOE25'!L225)+('DOE25'!L243)</f>
        <v>2700</v>
      </c>
      <c r="D123" s="24" t="s">
        <v>594</v>
      </c>
      <c r="E123" s="95">
        <f>+('DOE25'!L286)+('DOE25'!L305)+('DOE25'!L324)</f>
        <v>0</v>
      </c>
      <c r="F123" s="24" t="s">
        <v>594</v>
      </c>
      <c r="G123" s="24" t="s">
        <v>594</v>
      </c>
    </row>
    <row r="124" spans="1:7" x14ac:dyDescent="0.2">
      <c r="A124" t="s">
        <v>687</v>
      </c>
      <c r="B124" s="32" t="s">
        <v>688</v>
      </c>
      <c r="C124" s="95">
        <f>('DOE25'!L208)+('DOE25'!L226)+('DOE25'!L244+'DOE25'!L254)</f>
        <v>86805.58</v>
      </c>
      <c r="D124" s="24" t="s">
        <v>594</v>
      </c>
      <c r="E124" s="95">
        <f>+('DOE25'!L287)+('DOE25'!L306)+('DOE25'!L325)</f>
        <v>0</v>
      </c>
      <c r="F124" s="24" t="s">
        <v>594</v>
      </c>
      <c r="G124" s="24" t="s">
        <v>594</v>
      </c>
    </row>
    <row r="125" spans="1:7" x14ac:dyDescent="0.2">
      <c r="A125" t="s">
        <v>517</v>
      </c>
      <c r="B125" s="32" t="s">
        <v>518</v>
      </c>
      <c r="C125" s="95">
        <f>('DOE25'!L209)+('DOE25'!L227)+('DOE25'!L245)</f>
        <v>0</v>
      </c>
      <c r="D125" s="24" t="s">
        <v>594</v>
      </c>
      <c r="E125" s="95">
        <f>+('DOE25'!L288)+('DOE25'!L307)+('DOE25'!L326)</f>
        <v>0</v>
      </c>
      <c r="F125" s="24" t="s">
        <v>594</v>
      </c>
      <c r="G125" s="24" t="s">
        <v>594</v>
      </c>
    </row>
    <row r="126" spans="1:7" x14ac:dyDescent="0.2">
      <c r="A126" t="s">
        <v>519</v>
      </c>
      <c r="B126" s="32" t="s">
        <v>520</v>
      </c>
      <c r="C126" s="24" t="s">
        <v>594</v>
      </c>
      <c r="D126" s="24" t="s">
        <v>594</v>
      </c>
      <c r="E126" s="24" t="s">
        <v>594</v>
      </c>
      <c r="F126" s="24" t="s">
        <v>594</v>
      </c>
      <c r="G126" s="24" t="s">
        <v>594</v>
      </c>
    </row>
    <row r="127" spans="1:7" ht="12" thickBot="1" x14ac:dyDescent="0.25">
      <c r="A127" t="s">
        <v>521</v>
      </c>
      <c r="B127" s="32" t="s">
        <v>522</v>
      </c>
      <c r="C127" s="24" t="s">
        <v>594</v>
      </c>
      <c r="D127" s="95">
        <f>('DOE25'!L358)+('DOE25'!L359)+('DOE25'!L360)</f>
        <v>0</v>
      </c>
      <c r="E127" s="24" t="s">
        <v>594</v>
      </c>
      <c r="F127" s="24" t="s">
        <v>594</v>
      </c>
      <c r="G127" s="24" t="s">
        <v>594</v>
      </c>
    </row>
    <row r="128" spans="1:7" ht="12.75" thickTop="1" thickBot="1" x14ac:dyDescent="0.25">
      <c r="A128" s="33" t="s">
        <v>694</v>
      </c>
      <c r="C128" s="86">
        <f>SUM(C118:C127)</f>
        <v>128027.23999999999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484</v>
      </c>
      <c r="C129" s="24" t="s">
        <v>594</v>
      </c>
      <c r="D129" s="24" t="s">
        <v>594</v>
      </c>
      <c r="E129" s="24" t="s">
        <v>594</v>
      </c>
      <c r="F129" s="24" t="s">
        <v>594</v>
      </c>
      <c r="G129" s="24" t="s">
        <v>594</v>
      </c>
    </row>
    <row r="130" spans="1:7" x14ac:dyDescent="0.2">
      <c r="A130" t="s">
        <v>695</v>
      </c>
      <c r="B130" s="32" t="s">
        <v>696</v>
      </c>
      <c r="C130" s="95">
        <f>'DOE25'!L255</f>
        <v>0</v>
      </c>
      <c r="D130" s="24" t="s">
        <v>594</v>
      </c>
      <c r="E130" s="129">
        <f>'DOE25'!L336</f>
        <v>0</v>
      </c>
      <c r="F130" s="129">
        <f>SUM('DOE25'!L374:'DOE25'!L380)</f>
        <v>0</v>
      </c>
      <c r="G130" s="24" t="s">
        <v>594</v>
      </c>
    </row>
    <row r="131" spans="1:7" x14ac:dyDescent="0.2">
      <c r="A131" t="s">
        <v>697</v>
      </c>
      <c r="B131" s="32">
        <v>5110</v>
      </c>
      <c r="C131" s="95">
        <f>'DOE25'!L260</f>
        <v>0</v>
      </c>
      <c r="D131" s="24" t="s">
        <v>594</v>
      </c>
      <c r="E131" s="129">
        <f>'DOE25'!L341</f>
        <v>0</v>
      </c>
      <c r="F131" s="24" t="s">
        <v>594</v>
      </c>
      <c r="G131" s="24" t="s">
        <v>594</v>
      </c>
    </row>
    <row r="132" spans="1:7" x14ac:dyDescent="0.2">
      <c r="A132" t="s">
        <v>698</v>
      </c>
      <c r="B132" s="32">
        <v>5120</v>
      </c>
      <c r="C132" s="95">
        <f>'DOE25'!L261</f>
        <v>0</v>
      </c>
      <c r="D132" s="24" t="s">
        <v>594</v>
      </c>
      <c r="E132" s="129">
        <f>'DOE25'!L342</f>
        <v>0</v>
      </c>
      <c r="F132" s="24" t="s">
        <v>594</v>
      </c>
      <c r="G132" s="24" t="s">
        <v>594</v>
      </c>
    </row>
    <row r="133" spans="1:7" x14ac:dyDescent="0.2">
      <c r="A133" s="33" t="s">
        <v>699</v>
      </c>
      <c r="C133" s="24" t="s">
        <v>594</v>
      </c>
      <c r="D133" s="24" t="s">
        <v>594</v>
      </c>
      <c r="E133" s="24" t="s">
        <v>594</v>
      </c>
      <c r="F133" s="24" t="s">
        <v>594</v>
      </c>
      <c r="G133" s="24" t="s">
        <v>594</v>
      </c>
    </row>
    <row r="134" spans="1:7" x14ac:dyDescent="0.2">
      <c r="A134" t="s">
        <v>700</v>
      </c>
      <c r="B134" s="32">
        <v>5210</v>
      </c>
      <c r="C134" s="24" t="s">
        <v>594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701</v>
      </c>
      <c r="B135" s="32" t="s">
        <v>702</v>
      </c>
      <c r="C135" s="95">
        <f>'DOE25'!L263</f>
        <v>0</v>
      </c>
      <c r="D135" s="24" t="s">
        <v>594</v>
      </c>
      <c r="E135" s="129">
        <f>'DOE25'!L345</f>
        <v>0</v>
      </c>
      <c r="F135" s="24" t="s">
        <v>594</v>
      </c>
      <c r="G135" s="24" t="s">
        <v>594</v>
      </c>
    </row>
    <row r="136" spans="1:7" x14ac:dyDescent="0.2">
      <c r="A136" t="s">
        <v>703</v>
      </c>
      <c r="B136" s="32" t="s">
        <v>704</v>
      </c>
      <c r="C136" s="95">
        <f>'DOE25'!L264</f>
        <v>0</v>
      </c>
      <c r="D136" s="24" t="s">
        <v>594</v>
      </c>
      <c r="E136" s="24" t="s">
        <v>594</v>
      </c>
      <c r="F136" s="24" t="s">
        <v>594</v>
      </c>
      <c r="G136" s="24" t="s">
        <v>594</v>
      </c>
    </row>
    <row r="137" spans="1:7" x14ac:dyDescent="0.2">
      <c r="A137" t="s">
        <v>705</v>
      </c>
      <c r="B137" s="32" t="s">
        <v>808</v>
      </c>
      <c r="C137" s="95">
        <f>'DOE25'!L265</f>
        <v>0</v>
      </c>
      <c r="D137" s="24" t="s">
        <v>594</v>
      </c>
      <c r="E137" s="129">
        <f>'DOE25'!L346</f>
        <v>0</v>
      </c>
      <c r="F137" s="24" t="s">
        <v>594</v>
      </c>
      <c r="G137" s="24" t="s">
        <v>594</v>
      </c>
    </row>
    <row r="138" spans="1:7" x14ac:dyDescent="0.2">
      <c r="A138" t="s">
        <v>865</v>
      </c>
      <c r="B138" s="32">
        <v>5251</v>
      </c>
      <c r="C138" s="95">
        <f>'DOE25'!L393</f>
        <v>0</v>
      </c>
      <c r="D138" s="24" t="s">
        <v>594</v>
      </c>
      <c r="E138" s="24" t="s">
        <v>594</v>
      </c>
      <c r="F138" s="24" t="s">
        <v>594</v>
      </c>
      <c r="G138" s="24" t="s">
        <v>594</v>
      </c>
    </row>
    <row r="139" spans="1:7" x14ac:dyDescent="0.2">
      <c r="A139" t="s">
        <v>866</v>
      </c>
      <c r="B139" s="32">
        <v>5252</v>
      </c>
      <c r="C139" s="95">
        <f>'DOE25'!L401</f>
        <v>30859.59</v>
      </c>
      <c r="D139" s="24" t="s">
        <v>594</v>
      </c>
      <c r="E139" s="24" t="s">
        <v>594</v>
      </c>
      <c r="F139" s="24" t="s">
        <v>594</v>
      </c>
      <c r="G139" s="24" t="s">
        <v>594</v>
      </c>
    </row>
    <row r="140" spans="1:7" x14ac:dyDescent="0.2">
      <c r="A140" t="s">
        <v>707</v>
      </c>
      <c r="B140" s="32">
        <v>5253</v>
      </c>
      <c r="C140" s="95">
        <f>'DOE25'!L407</f>
        <v>0</v>
      </c>
      <c r="D140" s="24" t="s">
        <v>594</v>
      </c>
      <c r="E140" s="24" t="s">
        <v>594</v>
      </c>
      <c r="F140" s="24" t="s">
        <v>594</v>
      </c>
      <c r="G140" s="24" t="s">
        <v>594</v>
      </c>
    </row>
    <row r="141" spans="1:7" x14ac:dyDescent="0.2">
      <c r="A141" t="s">
        <v>93</v>
      </c>
      <c r="B141" s="32">
        <v>5254</v>
      </c>
      <c r="C141" s="95">
        <f>('DOE25'!L266+'DOE25'!K347) - (C138+C139+C140)</f>
        <v>-859.59000000000015</v>
      </c>
      <c r="D141" s="24" t="s">
        <v>594</v>
      </c>
      <c r="E141" s="24" t="s">
        <v>594</v>
      </c>
      <c r="F141" s="24" t="s">
        <v>594</v>
      </c>
      <c r="G141" s="24" t="s">
        <v>594</v>
      </c>
    </row>
    <row r="142" spans="1:7" x14ac:dyDescent="0.2">
      <c r="A142" t="s">
        <v>708</v>
      </c>
      <c r="B142" s="32">
        <v>5310</v>
      </c>
      <c r="C142" s="129">
        <f>'DOE25'!L268</f>
        <v>0</v>
      </c>
      <c r="D142" s="24" t="s">
        <v>594</v>
      </c>
      <c r="E142" s="129">
        <f>'DOE25'!L349</f>
        <v>0</v>
      </c>
      <c r="F142" s="24" t="s">
        <v>594</v>
      </c>
      <c r="G142" s="24" t="s">
        <v>594</v>
      </c>
    </row>
    <row r="143" spans="1:7" ht="12" thickBot="1" x14ac:dyDescent="0.25">
      <c r="A143" t="s">
        <v>867</v>
      </c>
      <c r="B143" s="32">
        <v>5390</v>
      </c>
      <c r="C143" s="129">
        <f>'DOE25'!L269</f>
        <v>0</v>
      </c>
      <c r="D143" s="24" t="s">
        <v>594</v>
      </c>
      <c r="E143" s="129">
        <f>'DOE25'!L350</f>
        <v>0</v>
      </c>
      <c r="F143" s="24" t="s">
        <v>594</v>
      </c>
      <c r="G143" s="24" t="s">
        <v>594</v>
      </c>
    </row>
    <row r="144" spans="1:7" ht="12" thickBot="1" x14ac:dyDescent="0.25">
      <c r="A144" s="33" t="s">
        <v>868</v>
      </c>
      <c r="C144" s="141">
        <f>SUM(C130:C143)</f>
        <v>30000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719</v>
      </c>
      <c r="C145" s="86">
        <f>(C115+C128+C144)</f>
        <v>1307090.93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720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760</v>
      </c>
      <c r="B149" s="32" t="s">
        <v>568</v>
      </c>
      <c r="C149" s="32" t="s">
        <v>569</v>
      </c>
      <c r="D149" s="32" t="s">
        <v>570</v>
      </c>
      <c r="E149" s="32" t="s">
        <v>571</v>
      </c>
      <c r="F149" s="32" t="s">
        <v>572</v>
      </c>
      <c r="G149" s="32" t="s">
        <v>573</v>
      </c>
      <c r="H149" s="116"/>
      <c r="I149" s="116"/>
    </row>
    <row r="150" spans="1:9" x14ac:dyDescent="0.2">
      <c r="A150" s="135" t="s">
        <v>815</v>
      </c>
      <c r="B150" s="32" t="s">
        <v>816</v>
      </c>
      <c r="C150" s="32" t="s">
        <v>817</v>
      </c>
      <c r="D150" s="32" t="s">
        <v>818</v>
      </c>
      <c r="E150" s="32" t="s">
        <v>819</v>
      </c>
      <c r="F150" s="32" t="s">
        <v>820</v>
      </c>
      <c r="G150" s="32" t="s">
        <v>637</v>
      </c>
    </row>
    <row r="151" spans="1:9" x14ac:dyDescent="0.2">
      <c r="A151" s="136" t="s">
        <v>821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594</v>
      </c>
    </row>
    <row r="152" spans="1:9" x14ac:dyDescent="0.2">
      <c r="A152" s="136" t="s">
        <v>822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594</v>
      </c>
    </row>
    <row r="153" spans="1:9" x14ac:dyDescent="0.2">
      <c r="A153" s="136" t="s">
        <v>823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594</v>
      </c>
    </row>
    <row r="154" spans="1:9" x14ac:dyDescent="0.2">
      <c r="A154" s="136" t="s">
        <v>824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594</v>
      </c>
    </row>
    <row r="155" spans="1:9" x14ac:dyDescent="0.2">
      <c r="A155" s="136" t="s">
        <v>825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594</v>
      </c>
    </row>
    <row r="156" spans="1:9" x14ac:dyDescent="0.2">
      <c r="A156" s="22" t="s">
        <v>826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827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828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829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830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677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678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679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721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188</v>
      </c>
      <c r="B1" s="282"/>
      <c r="C1" s="282"/>
      <c r="D1" s="282"/>
    </row>
    <row r="2" spans="1:4" x14ac:dyDescent="0.2">
      <c r="A2" s="187" t="s">
        <v>162</v>
      </c>
      <c r="B2" s="186" t="str">
        <f>'DOE25'!A2</f>
        <v>SURRY SCHOOL DISTRICT  SAU 91</v>
      </c>
    </row>
    <row r="3" spans="1:4" x14ac:dyDescent="0.2">
      <c r="B3" s="188" t="s">
        <v>54</v>
      </c>
    </row>
    <row r="4" spans="1:4" x14ac:dyDescent="0.2">
      <c r="B4" t="s">
        <v>842</v>
      </c>
      <c r="C4" s="179">
        <f>IF('DOE25'!F665+'DOE25'!F670=0,0,ROUND('DOE25'!F672,0))</f>
        <v>0</v>
      </c>
    </row>
    <row r="5" spans="1:4" x14ac:dyDescent="0.2">
      <c r="B5" t="s">
        <v>149</v>
      </c>
      <c r="C5" s="179">
        <f>IF('DOE25'!G665+'DOE25'!G670=0,0,ROUND('DOE25'!G672,0))</f>
        <v>0</v>
      </c>
    </row>
    <row r="6" spans="1:4" x14ac:dyDescent="0.2">
      <c r="B6" t="s">
        <v>843</v>
      </c>
      <c r="C6" s="179">
        <f>IF('DOE25'!H665+'DOE25'!H670=0,0,ROUND('DOE25'!H672,0))</f>
        <v>0</v>
      </c>
    </row>
    <row r="7" spans="1:4" x14ac:dyDescent="0.2">
      <c r="B7" t="s">
        <v>150</v>
      </c>
      <c r="C7" s="179">
        <f>IF('DOE25'!I665+'DOE25'!I670=0,0,ROUND('DOE25'!I672,0))</f>
        <v>0</v>
      </c>
    </row>
    <row r="9" spans="1:4" x14ac:dyDescent="0.2">
      <c r="A9" s="187" t="s">
        <v>879</v>
      </c>
      <c r="B9" s="188" t="s">
        <v>55</v>
      </c>
      <c r="C9" s="181" t="s">
        <v>169</v>
      </c>
      <c r="D9" s="181" t="s">
        <v>170</v>
      </c>
    </row>
    <row r="10" spans="1:4" x14ac:dyDescent="0.2">
      <c r="A10">
        <v>1100</v>
      </c>
      <c r="B10" t="s">
        <v>151</v>
      </c>
      <c r="C10" s="179">
        <f>ROUND('DOE25'!L197+'DOE25'!L215+'DOE25'!L233+'DOE25'!L276+'DOE25'!L295+'DOE25'!L314,0)</f>
        <v>781802</v>
      </c>
      <c r="D10" s="182">
        <f>ROUND((C10/$C$28)*100,1)</f>
        <v>61.2</v>
      </c>
    </row>
    <row r="11" spans="1:4" x14ac:dyDescent="0.2">
      <c r="A11">
        <v>1200</v>
      </c>
      <c r="B11" t="s">
        <v>283</v>
      </c>
      <c r="C11" s="179">
        <f>ROUND('DOE25'!L198+'DOE25'!L216+'DOE25'!L234+'DOE25'!L277+'DOE25'!L296+'DOE25'!L315,0)</f>
        <v>367262</v>
      </c>
      <c r="D11" s="182">
        <f>ROUND((C11/$C$28)*100,1)</f>
        <v>28.8</v>
      </c>
    </row>
    <row r="12" spans="1:4" x14ac:dyDescent="0.2">
      <c r="A12">
        <v>1300</v>
      </c>
      <c r="B12" t="s">
        <v>284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154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155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156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172</v>
      </c>
      <c r="B17" t="s">
        <v>190</v>
      </c>
      <c r="C17" s="179">
        <f>ROUND('DOE25'!L204+'DOE25'!L209+'DOE25'!L222+'DOE25'!L227+'DOE25'!L240+'DOE25'!L245+'DOE25'!L283+'DOE25'!L288+'DOE25'!L302+'DOE25'!L307+'DOE25'!L321+'DOE25'!L326,0)</f>
        <v>30000</v>
      </c>
      <c r="D17" s="182">
        <f t="shared" si="0"/>
        <v>2.2999999999999998</v>
      </c>
    </row>
    <row r="18" spans="1:4" x14ac:dyDescent="0.2">
      <c r="A18">
        <v>2400</v>
      </c>
      <c r="B18" t="s">
        <v>160</v>
      </c>
      <c r="C18" s="179">
        <f>ROUND('DOE25'!L205+'DOE25'!L223+'DOE25'!L241+'DOE25'!L284+'DOE25'!L303+'DOE25'!L322,0)</f>
        <v>5301</v>
      </c>
      <c r="D18" s="182">
        <f t="shared" si="0"/>
        <v>0.4</v>
      </c>
    </row>
    <row r="19" spans="1:4" x14ac:dyDescent="0.2">
      <c r="A19">
        <v>2500</v>
      </c>
      <c r="B19" t="s">
        <v>157</v>
      </c>
      <c r="C19" s="179">
        <f>ROUND('DOE25'!L206+'DOE25'!L224+'DOE25'!L242+'DOE25'!L285+'DOE25'!L304+'DOE25'!L323,0)</f>
        <v>3221</v>
      </c>
      <c r="D19" s="182">
        <f t="shared" si="0"/>
        <v>0.3</v>
      </c>
    </row>
    <row r="20" spans="1:4" x14ac:dyDescent="0.2">
      <c r="A20">
        <v>2600</v>
      </c>
      <c r="B20" t="s">
        <v>158</v>
      </c>
      <c r="C20" s="179">
        <f>ROUND('DOE25'!L207+'DOE25'!L225+'DOE25'!L243+'DOE25'!L286+'DOE25'!L305+'DOE25'!L324,0)</f>
        <v>2700</v>
      </c>
      <c r="D20" s="182">
        <f t="shared" si="0"/>
        <v>0.2</v>
      </c>
    </row>
    <row r="21" spans="1:4" x14ac:dyDescent="0.2">
      <c r="A21">
        <v>2700</v>
      </c>
      <c r="B21" t="s">
        <v>159</v>
      </c>
      <c r="C21" s="179">
        <f>ROUND('DOE25'!L208+'DOE25'!L226+'DOE25'!L244+'DOE25'!L287+'DOE25'!L306+'DOE25'!L325,0)</f>
        <v>86806</v>
      </c>
      <c r="D21" s="182">
        <f t="shared" si="0"/>
        <v>6.8</v>
      </c>
    </row>
    <row r="22" spans="1:4" x14ac:dyDescent="0.2">
      <c r="A22">
        <v>2900</v>
      </c>
      <c r="B22" t="s">
        <v>161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163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171</v>
      </c>
      <c r="B24" t="s">
        <v>164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165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166</v>
      </c>
      <c r="B26" t="s">
        <v>167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911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168</v>
      </c>
      <c r="C28" s="180">
        <f>SUM(C10:C27)</f>
        <v>1277092</v>
      </c>
      <c r="D28" s="184">
        <f>ROUND(SUM(D10:D27),0)</f>
        <v>100</v>
      </c>
    </row>
    <row r="29" spans="1:4" x14ac:dyDescent="0.2">
      <c r="A29">
        <v>4000</v>
      </c>
      <c r="B29" t="s">
        <v>173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174</v>
      </c>
      <c r="C30" s="180">
        <f>SUM(C28:C29)</f>
        <v>1277092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</v>
      </c>
      <c r="C32" s="180">
        <f>ROUND('DOE25'!L260+'DOE25'!L341,0)</f>
        <v>0</v>
      </c>
    </row>
    <row r="34" spans="1:4" x14ac:dyDescent="0.2">
      <c r="A34" s="187" t="s">
        <v>879</v>
      </c>
      <c r="B34" s="188" t="s">
        <v>56</v>
      </c>
      <c r="C34" s="181" t="s">
        <v>169</v>
      </c>
      <c r="D34" s="181" t="s">
        <v>170</v>
      </c>
    </row>
    <row r="35" spans="1:4" x14ac:dyDescent="0.2">
      <c r="A35">
        <v>1100</v>
      </c>
      <c r="B35" s="185" t="s">
        <v>73</v>
      </c>
      <c r="C35" s="179">
        <f>ROUND('DOE25'!F60+'DOE25'!G60+'DOE25'!H60+'DOE25'!I60+'DOE25'!J60,0)</f>
        <v>993581</v>
      </c>
      <c r="D35" s="182">
        <f t="shared" ref="D35:D40" si="1">ROUND((C35/$C$41)*100,1)</f>
        <v>74</v>
      </c>
    </row>
    <row r="36" spans="1:4" x14ac:dyDescent="0.2">
      <c r="B36" s="185" t="s">
        <v>191</v>
      </c>
      <c r="C36" s="179">
        <f>SUM('DOE25'!F112:J112)-SUM('DOE25'!G97:G110)+('DOE25'!F174+'DOE25'!F175+'DOE25'!I174+'DOE25'!I175)-C35</f>
        <v>13981.179999999935</v>
      </c>
      <c r="D36" s="182">
        <f t="shared" si="1"/>
        <v>1</v>
      </c>
    </row>
    <row r="37" spans="1:4" x14ac:dyDescent="0.2">
      <c r="A37" s="183" t="s">
        <v>91</v>
      </c>
      <c r="B37" s="185" t="s">
        <v>180</v>
      </c>
      <c r="C37" s="179">
        <f>ROUND('DOE25'!F117+'DOE25'!F118,0)</f>
        <v>332607</v>
      </c>
      <c r="D37" s="182">
        <f t="shared" si="1"/>
        <v>24.8</v>
      </c>
    </row>
    <row r="38" spans="1:4" x14ac:dyDescent="0.2">
      <c r="A38" s="183" t="s">
        <v>186</v>
      </c>
      <c r="B38" s="185" t="s">
        <v>181</v>
      </c>
      <c r="C38" s="179">
        <f>ROUND(SUM('DOE25'!F140:J140)-SUM('DOE25'!F117:F119),0)</f>
        <v>1856</v>
      </c>
      <c r="D38" s="182">
        <f t="shared" si="1"/>
        <v>0.1</v>
      </c>
    </row>
    <row r="39" spans="1:4" x14ac:dyDescent="0.2">
      <c r="A39">
        <v>4000</v>
      </c>
      <c r="B39" s="185" t="s">
        <v>182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187</v>
      </c>
      <c r="B40" s="185" t="s">
        <v>183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184</v>
      </c>
      <c r="C41" s="180">
        <f>SUM(C35:C40)</f>
        <v>1342025.18</v>
      </c>
      <c r="D41" s="184">
        <f>SUM(D35:D40)</f>
        <v>99.899999999999991</v>
      </c>
    </row>
    <row r="42" spans="1:4" x14ac:dyDescent="0.2">
      <c r="A42" s="183" t="s">
        <v>189</v>
      </c>
      <c r="B42" s="185" t="s">
        <v>185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97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94</v>
      </c>
      <c r="B2" s="294"/>
      <c r="C2" s="294"/>
      <c r="D2" s="294"/>
      <c r="E2" s="294"/>
      <c r="F2" s="291" t="str">
        <f>'DOE25'!A2</f>
        <v>SURRY SCHOOL DISTRICT  SAU 91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95</v>
      </c>
      <c r="B3" s="217" t="s">
        <v>96</v>
      </c>
      <c r="C3" s="289" t="s">
        <v>98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213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95</v>
      </c>
      <c r="B73" s="210" t="s">
        <v>96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headerFooter alignWithMargins="0">
    <oddHeader>&amp;LDistrict Notes</oddHeader>
    <oddFooter>&amp;CPage &amp;P of &amp;N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2014-08-25T12:23:50Z</cp:lastPrinted>
  <dcterms:created xsi:type="dcterms:W3CDTF">1997-12-04T19:04:30Z</dcterms:created>
  <dcterms:modified xsi:type="dcterms:W3CDTF">2014-10-06T18:04:41Z</dcterms:modified>
</cp:coreProperties>
</file>