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J649" i="1" l="1"/>
  <c r="F667" i="1"/>
  <c r="C81" i="2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C104" i="2" l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<sst xmlns="http://schemas.openxmlformats.org/spreadsheetml/2006/main" count="3956" uniqueCount="914">
  <si>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</si>
  <si>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</si>
  <si>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</si>
  <si>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</si>
  <si>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</si>
  <si>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</si>
  <si>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</si>
  <si>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</si>
  <si>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</si>
  <si>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</si>
  <si>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</si>
  <si>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</si>
  <si>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</si>
  <si>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</si>
  <si>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</si>
  <si>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</si>
  <si>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</si>
  <si>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</si>
  <si>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</si>
  <si>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</si>
  <si>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</si>
  <si>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</si>
  <si>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</si>
  <si>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</si>
  <si>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</si>
  <si>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</si>
  <si>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</si>
  <si>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</si>
  <si>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</si>
  <si>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</si>
  <si>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</si>
  <si>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</si>
  <si>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</si>
  <si>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</si>
  <si>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</si>
  <si>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</si>
  <si>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</si>
  <si>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</si>
  <si>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</si>
  <si>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</si>
  <si>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</si>
  <si>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</si>
  <si>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</si>
  <si>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</si>
  <si>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</si>
  <si>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</si>
  <si>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</si>
  <si>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</si>
  <si>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</si>
  <si>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</si>
  <si>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</si>
  <si>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</si>
  <si>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</si>
  <si>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</si>
  <si>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</si>
  <si>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</si>
  <si>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</si>
  <si>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</si>
  <si>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</si>
  <si>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</si>
  <si>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</si>
  <si>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</si>
  <si>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</si>
  <si>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</si>
  <si>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</si>
  <si>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</si>
  <si>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</si>
  <si>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</si>
  <si>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</si>
  <si>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</si>
  <si>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</si>
  <si>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</si>
  <si>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</si>
  <si>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</si>
  <si>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</si>
  <si>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</si>
  <si>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</si>
  <si>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</si>
  <si>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</si>
  <si>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</si>
  <si>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</si>
  <si>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</si>
  <si>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</si>
  <si>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</si>
  <si>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</si>
  <si>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</si>
  <si>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</si>
  <si>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</si>
  <si>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</si>
  <si>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</si>
  <si>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</si>
  <si>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</si>
  <si>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</si>
  <si>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</si>
  <si>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</si>
  <si>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</si>
  <si>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</si>
  <si>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</si>
  <si>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</si>
  <si>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</si>
  <si>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</si>
  <si>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</si>
  <si>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</si>
  <si>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</si>
  <si>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</si>
  <si>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</si>
  <si>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</si>
  <si>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</si>
  <si>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</si>
  <si>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</si>
  <si>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</si>
  <si>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</si>
  <si>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</si>
  <si>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</si>
  <si>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</si>
  <si>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</si>
  <si>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</si>
  <si>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</si>
  <si>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</si>
  <si>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</si>
  <si>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</si>
  <si>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</si>
  <si>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</si>
  <si>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</si>
  <si>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</si>
  <si>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</si>
  <si>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</si>
  <si>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</si>
  <si>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</si>
  <si>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</si>
  <si>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</si>
  <si>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</si>
  <si>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</si>
  <si>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</si>
  <si>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</si>
  <si>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</si>
  <si>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</si>
  <si>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</si>
  <si>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</si>
  <si>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</si>
  <si>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</si>
  <si>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</si>
  <si>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</si>
  <si>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</si>
  <si>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</si>
  <si>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</si>
  <si>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</si>
  <si>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</si>
  <si>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</si>
  <si>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</si>
  <si>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</si>
  <si>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</si>
  <si>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</si>
  <si>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</si>
  <si>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</si>
  <si>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</si>
  <si>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</si>
  <si>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</si>
  <si>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</si>
  <si>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</si>
  <si>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</si>
  <si>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</si>
  <si>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</si>
  <si>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</si>
  <si>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</si>
  <si>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</si>
  <si>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</si>
  <si>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</si>
  <si>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</si>
  <si>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</si>
  <si>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</si>
  <si>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</si>
  <si>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</si>
  <si>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</si>
  <si>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</si>
  <si>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</si>
  <si>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</si>
  <si>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</si>
  <si>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</si>
  <si>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</si>
  <si>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</si>
  <si>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</si>
  <si>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</si>
  <si>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</si>
  <si>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</si>
  <si>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</si>
  <si>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</si>
  <si>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</si>
  <si>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</si>
  <si>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</si>
  <si>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</si>
  <si>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</si>
  <si>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</si>
  <si>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</si>
  <si>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</si>
  <si>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</si>
  <si>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</si>
  <si>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</si>
  <si>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</si>
  <si>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</si>
  <si>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</si>
  <si>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</si>
  <si>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</si>
  <si>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</si>
  <si>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</si>
  <si>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</si>
  <si>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</si>
  <si>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</si>
  <si>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</si>
  <si>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</si>
  <si>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</si>
  <si>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</si>
  <si>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</si>
  <si>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</si>
  <si>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</si>
  <si>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</si>
  <si>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</si>
  <si>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</si>
  <si>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</si>
  <si>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</si>
  <si>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</si>
  <si>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</si>
  <si>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</si>
  <si>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</si>
  <si>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</si>
  <si>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</si>
  <si>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</si>
  <si>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</si>
  <si>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</si>
  <si>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</si>
  <si>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</si>
  <si>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</si>
  <si>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</si>
  <si>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</si>
  <si>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</si>
  <si>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</si>
  <si>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</si>
  <si>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</si>
  <si>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</si>
  <si>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</si>
  <si>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</si>
  <si>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</si>
  <si>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</si>
  <si>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</si>
  <si>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</si>
  <si>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</si>
  <si>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</si>
  <si>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</si>
  <si>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</si>
  <si>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</si>
  <si>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</si>
  <si>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</si>
  <si>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</si>
  <si>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</si>
  <si>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</si>
  <si>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</si>
  <si>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</si>
  <si>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</si>
  <si>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</si>
  <si>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</si>
  <si>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</si>
  <si>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</si>
  <si>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</si>
  <si>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</si>
  <si>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</si>
  <si>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</si>
  <si>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</si>
  <si>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</si>
  <si>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</si>
  <si>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</si>
  <si>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</si>
  <si>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</si>
  <si>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</si>
  <si>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</si>
  <si>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</si>
  <si>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</si>
  <si>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</si>
  <si>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</si>
  <si>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</si>
  <si>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</si>
  <si>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</si>
  <si>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</si>
  <si>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</si>
  <si>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</si>
  <si>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</si>
  <si>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</si>
  <si>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</si>
  <si>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</si>
  <si>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</si>
  <si>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</si>
  <si>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</si>
  <si>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</si>
  <si>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</si>
  <si>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</si>
  <si>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</si>
  <si>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</si>
  <si>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</si>
  <si>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</si>
  <si>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</si>
  <si>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</si>
  <si>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</si>
  <si>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</si>
  <si>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</si>
  <si>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</si>
  <si>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</si>
  <si>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</si>
  <si>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</si>
  <si>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</si>
  <si>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</si>
  <si>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</si>
  <si>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</si>
  <si>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</si>
  <si>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</si>
  <si>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</si>
  <si>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</si>
  <si>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</si>
  <si>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</si>
  <si>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</si>
  <si>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</si>
  <si>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</si>
  <si>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</si>
  <si>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</si>
  <si>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</si>
  <si>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</si>
  <si>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</si>
  <si>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</si>
  <si>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</si>
  <si>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</si>
  <si>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</si>
  <si>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</si>
  <si>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</si>
  <si>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</si>
  <si>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</si>
  <si>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</si>
  <si>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</si>
  <si>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</si>
  <si>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</si>
  <si>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</si>
  <si>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</si>
  <si>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</si>
  <si>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</si>
  <si>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</si>
  <si>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</si>
  <si>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</si>
  <si>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</si>
  <si>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</si>
  <si>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</si>
  <si>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</si>
  <si>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</si>
  <si>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</si>
  <si>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</si>
  <si>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</si>
  <si>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</si>
  <si>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</si>
  <si>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</si>
  <si>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</si>
  <si>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</si>
  <si>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</si>
  <si>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</si>
  <si>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</si>
  <si>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</si>
  <si>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</si>
  <si>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</si>
  <si>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</si>
  <si>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</si>
  <si>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</si>
  <si>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</si>
  <si>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</si>
  <si>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</si>
  <si>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</si>
  <si>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</si>
  <si>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</si>
  <si>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</si>
  <si>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</si>
  <si>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</si>
  <si>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</si>
  <si>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</si>
  <si>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</si>
  <si>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</si>
  <si>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</si>
  <si>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</si>
  <si>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</si>
  <si>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</si>
  <si>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</si>
  <si>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</si>
  <si>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</si>
  <si>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</si>
  <si>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</si>
  <si>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</si>
  <si>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</si>
  <si>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</si>
  <si>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</si>
  <si>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</si>
  <si>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</si>
  <si>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</si>
  <si>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</si>
  <si>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</si>
  <si>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</si>
  <si>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</si>
  <si>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</si>
  <si>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</si>
  <si>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</si>
  <si>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</si>
  <si>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</si>
  <si>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</si>
  <si>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</si>
  <si>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</si>
  <si>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</si>
  <si>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</si>
  <si>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</si>
  <si>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</si>
  <si>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</si>
  <si>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</si>
  <si>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</si>
  <si>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</si>
  <si>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</si>
  <si>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</si>
  <si>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</si>
  <si>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</si>
  <si>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</si>
  <si>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</si>
  <si>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</si>
  <si>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</si>
  <si>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</si>
  <si>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</si>
  <si>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</si>
  <si>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</si>
  <si>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</si>
  <si>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</si>
  <si>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</si>
  <si>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</si>
  <si>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</si>
  <si>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</si>
  <si>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</si>
  <si>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</si>
  <si>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</si>
  <si>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</si>
  <si>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</si>
  <si>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</si>
  <si>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</si>
  <si>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</si>
  <si>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</si>
  <si>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</si>
  <si>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</si>
  <si>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</si>
  <si>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</si>
  <si>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</si>
  <si>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</si>
  <si>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</si>
  <si>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</si>
  <si>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</si>
  <si>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</si>
  <si>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</si>
  <si>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</si>
  <si>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</si>
  <si>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</si>
  <si>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</si>
  <si>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</si>
  <si>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</si>
  <si>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</si>
  <si>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</si>
  <si>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</si>
  <si>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</si>
  <si>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</si>
  <si>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</si>
  <si>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</si>
  <si>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</si>
  <si>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</si>
  <si>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</si>
  <si>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</si>
  <si>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</si>
  <si>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</si>
  <si>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</si>
  <si>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</si>
  <si>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</si>
  <si>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</si>
  <si>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</si>
  <si>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</si>
  <si>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</si>
  <si>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</si>
  <si>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</si>
  <si>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</si>
  <si>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</si>
  <si>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</si>
  <si>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</si>
  <si>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</si>
  <si>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</si>
  <si>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</si>
  <si>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</si>
  <si>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</si>
  <si>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</si>
  <si>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</si>
  <si>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</si>
  <si>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</si>
  <si>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</si>
  <si>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</si>
  <si>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</si>
  <si>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</si>
  <si>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</si>
  <si>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</si>
  <si>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</si>
  <si>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</si>
  <si>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</si>
  <si>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</si>
  <si>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</si>
  <si>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</si>
  <si>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</si>
  <si>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</si>
  <si>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</si>
  <si>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</si>
  <si>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</si>
  <si>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</si>
  <si>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</si>
  <si>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</si>
  <si>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</si>
  <si>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</si>
  <si>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</si>
  <si>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</si>
  <si>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</si>
  <si>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</si>
  <si>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</si>
  <si>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</si>
  <si>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</si>
  <si>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</si>
  <si>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</si>
  <si>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</si>
  <si>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</si>
  <si>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</si>
  <si>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</si>
  <si>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</si>
  <si>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</si>
  <si>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</si>
  <si>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</si>
  <si>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</si>
  <si>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</si>
  <si>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</si>
  <si>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</si>
  <si>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</si>
  <si>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</si>
  <si>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</si>
  <si>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</si>
  <si>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</si>
  <si>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</si>
  <si>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</si>
  <si>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</si>
  <si>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</si>
  <si>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</si>
  <si>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</si>
  <si>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</si>
  <si>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</si>
  <si>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</si>
  <si>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</si>
  <si>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</si>
  <si>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</si>
  <si>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</si>
  <si>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</si>
  <si>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</si>
  <si>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</si>
  <si>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</si>
  <si>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</si>
  <si>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</si>
  <si>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</si>
  <si>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</si>
  <si>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</si>
  <si>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</si>
  <si>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</si>
  <si>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</si>
  <si>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</si>
  <si>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</si>
  <si>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</si>
  <si>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</si>
  <si>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</si>
  <si>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</si>
  <si>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</si>
  <si>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</si>
  <si>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</si>
  <si>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</si>
  <si>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</si>
  <si>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</si>
  <si>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</si>
  <si>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</si>
  <si>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</si>
  <si>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</si>
  <si>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</si>
  <si>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</si>
  <si>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</si>
  <si>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</si>
  <si>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</si>
  <si>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</si>
  <si>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</si>
  <si>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</si>
  <si>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</si>
  <si>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</si>
  <si>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</si>
  <si>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</si>
  <si>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</si>
  <si>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</si>
  <si>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</si>
  <si>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</si>
  <si>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</si>
  <si>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</si>
  <si>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</si>
  <si>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</si>
  <si>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</si>
  <si>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</si>
  <si>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</si>
  <si>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</si>
  <si>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</si>
  <si>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</si>
  <si>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</si>
  <si>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</si>
  <si>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</si>
  <si>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</si>
  <si>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</si>
  <si>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</si>
  <si>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</si>
  <si>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</si>
  <si>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</si>
  <si>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</si>
  <si>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</si>
  <si>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</si>
  <si>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</si>
  <si>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</si>
  <si>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</si>
  <si>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</si>
  <si>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</si>
  <si>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</si>
  <si>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</si>
  <si>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</si>
  <si>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</si>
  <si>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</si>
  <si>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</si>
  <si>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</si>
  <si>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</si>
  <si>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</si>
  <si>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</si>
  <si>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</si>
  <si>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</si>
  <si>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</si>
  <si>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</si>
  <si>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</si>
  <si>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</si>
  <si>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</si>
  <si>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</si>
  <si>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</si>
  <si>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</si>
  <si>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</si>
  <si>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</si>
  <si>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</si>
  <si>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</si>
  <si>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</si>
  <si>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</si>
  <si>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</si>
  <si>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</si>
  <si>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</si>
  <si>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</si>
  <si>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</si>
  <si>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</si>
  <si>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</si>
  <si>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</si>
  <si>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</si>
  <si>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</si>
  <si>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</si>
  <si>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</si>
  <si>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</si>
  <si>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</si>
  <si>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</si>
  <si>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</si>
  <si>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</si>
  <si>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</si>
  <si>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</si>
  <si>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</si>
  <si>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</si>
  <si>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</si>
  <si>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</si>
  <si>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</si>
  <si>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</si>
  <si>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</si>
  <si>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</si>
  <si>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</si>
  <si>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</si>
  <si>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</si>
  <si>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</si>
  <si>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</si>
  <si>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</si>
  <si>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</si>
  <si>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</si>
  <si>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</si>
  <si>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</si>
  <si>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</si>
  <si>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</si>
  <si>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</si>
  <si>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</si>
  <si>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</si>
  <si>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</si>
  <si>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</si>
  <si>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</si>
  <si>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</si>
  <si>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</si>
  <si>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</si>
  <si>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</si>
  <si>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</si>
  <si>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</si>
  <si>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</si>
  <si>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</si>
  <si>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</si>
  <si>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</si>
  <si>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</si>
  <si>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</si>
  <si>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</si>
  <si>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</si>
  <si>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</si>
  <si>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</si>
  <si>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</si>
  <si>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</si>
  <si>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</si>
  <si>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</si>
  <si>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</si>
  <si>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</si>
  <si>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</si>
  <si>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</si>
  <si>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</si>
  <si>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</si>
  <si>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</si>
  <si>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</si>
  <si>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</si>
  <si>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</si>
  <si>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</si>
  <si>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</si>
  <si>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</si>
  <si>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</si>
  <si>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</si>
  <si>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</si>
  <si>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</si>
  <si>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</si>
  <si>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</si>
  <si>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</si>
  <si>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</si>
  <si>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</si>
  <si>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</si>
  <si>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</si>
  <si>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</si>
  <si>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</si>
  <si>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</si>
  <si>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</si>
  <si>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</si>
  <si>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</si>
  <si>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</si>
  <si>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</si>
  <si>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</si>
  <si>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</si>
  <si>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</si>
  <si>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</si>
  <si>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</si>
  <si>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</si>
  <si>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</si>
  <si>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</si>
  <si>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</si>
  <si>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</si>
  <si>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</si>
  <si>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</si>
  <si>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</si>
  <si>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</si>
  <si>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</si>
  <si>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</si>
  <si>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</si>
  <si>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</si>
  <si>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</si>
  <si>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</si>
  <si>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</si>
  <si>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</si>
  <si>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</si>
  <si>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</si>
  <si>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</si>
  <si>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</si>
  <si>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</si>
  <si>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</si>
  <si>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</si>
  <si>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</si>
  <si>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</si>
  <si>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</si>
  <si>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</si>
  <si>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</si>
  <si>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</si>
  <si>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</si>
  <si>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</si>
  <si>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</si>
  <si>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</si>
  <si>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</si>
  <si>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</si>
  <si>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</si>
  <si>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</si>
  <si>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</si>
  <si>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</si>
  <si>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</si>
  <si>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</si>
  <si>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</si>
  <si>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</si>
  <si>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</si>
  <si>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</si>
  <si>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</si>
  <si>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</si>
  <si>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</si>
  <si>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</si>
  <si>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</si>
  <si>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</si>
  <si>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</si>
  <si>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</si>
  <si>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</si>
  <si>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</si>
  <si>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</si>
  <si>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</si>
  <si>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</si>
  <si>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</si>
  <si>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</si>
  <si>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</si>
  <si>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</si>
  <si>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</si>
  <si>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</si>
  <si>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</si>
  <si>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</si>
  <si>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</si>
  <si>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</si>
  <si>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</si>
  <si>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</si>
  <si>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</si>
  <si>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</si>
  <si>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</si>
  <si>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</si>
  <si>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</si>
  <si>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</si>
  <si>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</si>
  <si>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</si>
  <si>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</si>
  <si>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</si>
  <si>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</si>
  <si>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</si>
  <si>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</si>
  <si>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</si>
  <si>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</si>
  <si>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</si>
  <si>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</si>
  <si>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</si>
  <si>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</si>
  <si>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</si>
  <si>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</si>
  <si>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</si>
  <si>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</si>
  <si>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</si>
  <si>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</si>
  <si>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</si>
  <si>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</si>
  <si>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</si>
  <si>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</si>
  <si>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</si>
  <si>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</si>
  <si>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</si>
  <si>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</si>
  <si>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</si>
  <si>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</si>
  <si>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</si>
  <si>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</si>
  <si>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</si>
  <si>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</si>
  <si>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</si>
  <si>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</si>
  <si>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</si>
  <si>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</si>
  <si>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</si>
  <si>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</si>
  <si>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</si>
  <si>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</si>
  <si>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</si>
  <si>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</si>
  <si>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</si>
  <si>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</si>
  <si>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</si>
  <si>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</si>
  <si>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</si>
  <si>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</si>
  <si>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</si>
  <si>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</si>
  <si>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</si>
  <si>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</si>
  <si>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</si>
  <si>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</si>
  <si>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</si>
  <si>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</si>
  <si>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</si>
  <si>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</si>
  <si>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</si>
  <si>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</si>
  <si>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</si>
  <si>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</si>
  <si>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</si>
  <si>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</si>
  <si>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</si>
  <si>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</si>
  <si>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</si>
  <si>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</si>
  <si>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</si>
  <si>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</si>
  <si>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</si>
  <si>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</si>
  <si>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</si>
  <si>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</si>
  <si>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</si>
  <si>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</si>
  <si>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</si>
  <si>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</si>
  <si>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</si>
  <si>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THORNTON SCHOOL DISTRICT</t>
  </si>
  <si>
    <t>07/10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</si>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</sst>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62" activePane="bottomRight" state="frozen"/>
      <selection pane="topRight" activeCell="F1" sqref="F1"/>
      <selection pane="bottomLeft" activeCell="A4" sqref="A4"/>
      <selection pane="bottomRight" activeCell="G665" sqref="G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531</v>
      </c>
      <c r="C2" s="21">
        <v>531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133395.25</v>
      </c>
      <c r="G9" s="18">
        <v>-18907.86</v>
      </c>
      <c r="H9" s="18">
        <v>-14063.4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1142.97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47815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1500</v>
      </c>
      <c r="G13" s="18">
        <v>20253.82</v>
      </c>
      <c r="H13" s="18">
        <v>24190.1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5778.1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188488.35</v>
      </c>
      <c r="G19" s="41">
        <f>SUM(G9:G18)</f>
        <v>1345.9599999999991</v>
      </c>
      <c r="H19" s="41">
        <f>SUM(H9:H18)</f>
        <v>10126.699999999999</v>
      </c>
      <c r="I19" s="41">
        <f>SUM(I9:I18)</f>
        <v>0</v>
      </c>
      <c r="J19" s="41">
        <f>SUM(J9:J18)</f>
        <v>1142.97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31085.919999999998</v>
      </c>
      <c r="G24" s="18">
        <v>186.14</v>
      </c>
      <c r="H24" s="18">
        <v>6369.9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1159.82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31085.919999999998</v>
      </c>
      <c r="G32" s="41">
        <f>SUM(G22:G31)</f>
        <v>1345.96</v>
      </c>
      <c r="H32" s="41">
        <f>SUM(H22:H31)</f>
        <v>6369.9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80119.28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3756.8</v>
      </c>
      <c r="I48" s="18"/>
      <c r="J48" s="13">
        <f>SUM(I459)</f>
        <v>1142.97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77283.149999999994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157402.43</v>
      </c>
      <c r="G51" s="41">
        <f>SUM(G35:G50)</f>
        <v>0</v>
      </c>
      <c r="H51" s="41">
        <f>SUM(H35:H50)</f>
        <v>3756.8</v>
      </c>
      <c r="I51" s="41">
        <f>SUM(I35:I50)</f>
        <v>0</v>
      </c>
      <c r="J51" s="41">
        <f>SUM(J35:J50)</f>
        <v>1142.97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188488.34999999998</v>
      </c>
      <c r="G52" s="41">
        <f>G51+G32</f>
        <v>1345.96</v>
      </c>
      <c r="H52" s="41">
        <f>H51+H32</f>
        <v>10126.700000000001</v>
      </c>
      <c r="I52" s="41">
        <f>I51+I32</f>
        <v>0</v>
      </c>
      <c r="J52" s="41">
        <f>J51+J32</f>
        <v>1142.97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2828594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2828594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257.41000000000003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17196.45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18185.21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18542.62</v>
      </c>
      <c r="G111" s="41">
        <f>SUM(G96:G110)</f>
        <v>17196.45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2847136.62</v>
      </c>
      <c r="G112" s="41">
        <f>G60+G111</f>
        <v>17196.45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400517.07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669221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1069738.07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100909.1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808.98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100909.1</v>
      </c>
      <c r="G136" s="41">
        <f>SUM(G123:G135)</f>
        <v>808.98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1170647.1700000002</v>
      </c>
      <c r="G140" s="41">
        <f>G121+SUM(G136:G137)</f>
        <v>808.98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53715.59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7747.27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48514.85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52159.39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23608.27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52159.39</v>
      </c>
      <c r="G162" s="41">
        <f>SUM(G150:G161)</f>
        <v>48514.85</v>
      </c>
      <c r="H162" s="41">
        <f>SUM(H150:H161)</f>
        <v>85071.13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9593.24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61752.63</v>
      </c>
      <c r="G169" s="41">
        <f>G147+G162+SUM(G163:G168)</f>
        <v>48514.85</v>
      </c>
      <c r="H169" s="41">
        <f>H147+H162+SUM(H163:H168)</f>
        <v>85071.13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40004.379999999997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40004.379999999997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40004.379999999997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4079536.42</v>
      </c>
      <c r="G193" s="47">
        <f>G112+G140+G169+G192</f>
        <v>106524.66</v>
      </c>
      <c r="H193" s="47">
        <f>H112+H140+H169+H192</f>
        <v>85071.13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1145109.42</v>
      </c>
      <c r="G197" s="18">
        <v>503314.73</v>
      </c>
      <c r="H197" s="18">
        <v>12873.66</v>
      </c>
      <c r="I197" s="18">
        <v>62183.18</v>
      </c>
      <c r="J197" s="18">
        <v>46477.66</v>
      </c>
      <c r="K197" s="18">
        <v>2063.84</v>
      </c>
      <c r="L197" s="19">
        <f>SUM(F197:K197)</f>
        <v>1772022.4899999998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398812.57</v>
      </c>
      <c r="G198" s="18">
        <v>165099.01</v>
      </c>
      <c r="H198" s="18">
        <v>91618.02</v>
      </c>
      <c r="I198" s="18">
        <v>3329.57</v>
      </c>
      <c r="J198" s="18">
        <v>294</v>
      </c>
      <c r="K198" s="18"/>
      <c r="L198" s="19">
        <f>SUM(F198:K198)</f>
        <v>659153.17000000004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39072.85</v>
      </c>
      <c r="G200" s="18">
        <v>8524.9500000000007</v>
      </c>
      <c r="H200" s="18">
        <v>5200</v>
      </c>
      <c r="I200" s="18">
        <v>11349.08</v>
      </c>
      <c r="J200" s="18"/>
      <c r="K200" s="18">
        <v>1192.47</v>
      </c>
      <c r="L200" s="19">
        <f>SUM(F200:K200)</f>
        <v>65339.350000000006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59336.44</v>
      </c>
      <c r="G202" s="18">
        <v>29044.84</v>
      </c>
      <c r="H202" s="18">
        <v>200886.53</v>
      </c>
      <c r="I202" s="18">
        <v>5678.21</v>
      </c>
      <c r="J202" s="18"/>
      <c r="K202" s="18"/>
      <c r="L202" s="19">
        <f t="shared" ref="L202:L208" si="0">SUM(F202:K202)</f>
        <v>294946.02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2720</v>
      </c>
      <c r="G203" s="18">
        <v>32389.55</v>
      </c>
      <c r="H203" s="18">
        <v>38397.03</v>
      </c>
      <c r="I203" s="18">
        <v>9705.7000000000007</v>
      </c>
      <c r="J203" s="18"/>
      <c r="K203" s="18"/>
      <c r="L203" s="19">
        <f t="shared" si="0"/>
        <v>83212.28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6415</v>
      </c>
      <c r="G204" s="18">
        <v>459.39</v>
      </c>
      <c r="H204" s="18">
        <v>143913.32999999999</v>
      </c>
      <c r="I204" s="18">
        <v>307.64999999999998</v>
      </c>
      <c r="J204" s="18"/>
      <c r="K204" s="18">
        <v>2698</v>
      </c>
      <c r="L204" s="19">
        <f t="shared" si="0"/>
        <v>153793.37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155058.75</v>
      </c>
      <c r="G205" s="18">
        <v>93311.73</v>
      </c>
      <c r="H205" s="18">
        <v>4601.2</v>
      </c>
      <c r="I205" s="18">
        <v>286.63</v>
      </c>
      <c r="J205" s="18">
        <v>1650.86</v>
      </c>
      <c r="K205" s="18">
        <v>1153.04</v>
      </c>
      <c r="L205" s="19">
        <f t="shared" si="0"/>
        <v>256062.21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231.32</v>
      </c>
      <c r="I206" s="18"/>
      <c r="J206" s="18"/>
      <c r="K206" s="18"/>
      <c r="L206" s="19">
        <f t="shared" si="0"/>
        <v>231.32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95298.97</v>
      </c>
      <c r="G207" s="18">
        <v>26969.71</v>
      </c>
      <c r="H207" s="18">
        <v>94430.91</v>
      </c>
      <c r="I207" s="18">
        <v>101195.81</v>
      </c>
      <c r="J207" s="18">
        <v>21455.599999999999</v>
      </c>
      <c r="K207" s="18"/>
      <c r="L207" s="19">
        <f t="shared" si="0"/>
        <v>339351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132841.47</v>
      </c>
      <c r="I208" s="18"/>
      <c r="J208" s="18"/>
      <c r="K208" s="18"/>
      <c r="L208" s="19">
        <f t="shared" si="0"/>
        <v>132841.47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1901824</v>
      </c>
      <c r="G211" s="41">
        <f t="shared" si="1"/>
        <v>859113.90999999992</v>
      </c>
      <c r="H211" s="41">
        <f t="shared" si="1"/>
        <v>724993.47</v>
      </c>
      <c r="I211" s="41">
        <f t="shared" si="1"/>
        <v>194035.83000000002</v>
      </c>
      <c r="J211" s="41">
        <f t="shared" si="1"/>
        <v>69878.12</v>
      </c>
      <c r="K211" s="41">
        <f t="shared" si="1"/>
        <v>7107.35</v>
      </c>
      <c r="L211" s="41">
        <f t="shared" si="1"/>
        <v>3756952.6799999997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10975</v>
      </c>
      <c r="I255" s="18"/>
      <c r="J255" s="18"/>
      <c r="K255" s="18"/>
      <c r="L255" s="19">
        <f t="shared" si="6"/>
        <v>10975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10975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10975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1901824</v>
      </c>
      <c r="G257" s="41">
        <f t="shared" si="8"/>
        <v>859113.90999999992</v>
      </c>
      <c r="H257" s="41">
        <f t="shared" si="8"/>
        <v>735968.47</v>
      </c>
      <c r="I257" s="41">
        <f t="shared" si="8"/>
        <v>194035.83000000002</v>
      </c>
      <c r="J257" s="41">
        <f t="shared" si="8"/>
        <v>69878.12</v>
      </c>
      <c r="K257" s="41">
        <f t="shared" si="8"/>
        <v>7107.35</v>
      </c>
      <c r="L257" s="41">
        <f t="shared" si="8"/>
        <v>3767927.6799999997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277400</v>
      </c>
      <c r="L260" s="19">
        <f>SUM(F260:K260)</f>
        <v>277400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16847.419999999998</v>
      </c>
      <c r="L261" s="19">
        <f>SUM(F261:K261)</f>
        <v>16847.419999999998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40004.379999999997</v>
      </c>
      <c r="L263" s="19">
        <f>SUM(F263:K263)</f>
        <v>40004.379999999997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334251.8</v>
      </c>
      <c r="L270" s="41">
        <f t="shared" si="9"/>
        <v>334251.8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1901824</v>
      </c>
      <c r="G271" s="42">
        <f t="shared" si="11"/>
        <v>859113.90999999992</v>
      </c>
      <c r="H271" s="42">
        <f t="shared" si="11"/>
        <v>735968.47</v>
      </c>
      <c r="I271" s="42">
        <f t="shared" si="11"/>
        <v>194035.83000000002</v>
      </c>
      <c r="J271" s="42">
        <f t="shared" si="11"/>
        <v>69878.12</v>
      </c>
      <c r="K271" s="42">
        <f t="shared" si="11"/>
        <v>341359.14999999997</v>
      </c>
      <c r="L271" s="42">
        <f t="shared" si="11"/>
        <v>4102179.4799999995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8385.5499999999993</v>
      </c>
      <c r="G276" s="18">
        <v>564.47</v>
      </c>
      <c r="H276" s="18"/>
      <c r="I276" s="18">
        <v>2183.83</v>
      </c>
      <c r="J276" s="18">
        <v>12504.55</v>
      </c>
      <c r="K276" s="18"/>
      <c r="L276" s="19">
        <f>SUM(F276:K276)</f>
        <v>23638.399999999998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31540.84</v>
      </c>
      <c r="G277" s="18">
        <v>17692.95</v>
      </c>
      <c r="H277" s="18"/>
      <c r="I277" s="18">
        <v>551.74</v>
      </c>
      <c r="J277" s="18"/>
      <c r="K277" s="18"/>
      <c r="L277" s="19">
        <f>SUM(F277:K277)</f>
        <v>49785.53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2650</v>
      </c>
      <c r="G282" s="18">
        <v>3275.52</v>
      </c>
      <c r="H282" s="18">
        <v>1743</v>
      </c>
      <c r="I282" s="18"/>
      <c r="J282" s="18"/>
      <c r="K282" s="18"/>
      <c r="L282" s="19">
        <f t="shared" si="12"/>
        <v>7668.52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2925.18</v>
      </c>
      <c r="G283" s="18"/>
      <c r="H283" s="18"/>
      <c r="I283" s="18"/>
      <c r="J283" s="18"/>
      <c r="K283" s="18"/>
      <c r="L283" s="19">
        <f t="shared" si="12"/>
        <v>2925.18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1053.5</v>
      </c>
      <c r="L285" s="19">
        <f t="shared" si="12"/>
        <v>1053.5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45501.57</v>
      </c>
      <c r="G290" s="42">
        <f t="shared" si="13"/>
        <v>21532.940000000002</v>
      </c>
      <c r="H290" s="42">
        <f t="shared" si="13"/>
        <v>1743</v>
      </c>
      <c r="I290" s="42">
        <f t="shared" si="13"/>
        <v>2735.5699999999997</v>
      </c>
      <c r="J290" s="42">
        <f t="shared" si="13"/>
        <v>12504.55</v>
      </c>
      <c r="K290" s="42">
        <f t="shared" si="13"/>
        <v>1053.5</v>
      </c>
      <c r="L290" s="41">
        <f t="shared" si="13"/>
        <v>85071.12999999999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45501.57</v>
      </c>
      <c r="G338" s="41">
        <f t="shared" si="20"/>
        <v>21532.940000000002</v>
      </c>
      <c r="H338" s="41">
        <f t="shared" si="20"/>
        <v>1743</v>
      </c>
      <c r="I338" s="41">
        <f t="shared" si="20"/>
        <v>2735.5699999999997</v>
      </c>
      <c r="J338" s="41">
        <f t="shared" si="20"/>
        <v>12504.55</v>
      </c>
      <c r="K338" s="41">
        <f t="shared" si="20"/>
        <v>1053.5</v>
      </c>
      <c r="L338" s="41">
        <f t="shared" si="20"/>
        <v>85071.12999999999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45501.57</v>
      </c>
      <c r="G352" s="41">
        <f>G338</f>
        <v>21532.940000000002</v>
      </c>
      <c r="H352" s="41">
        <f>H338</f>
        <v>1743</v>
      </c>
      <c r="I352" s="41">
        <f>I338</f>
        <v>2735.5699999999997</v>
      </c>
      <c r="J352" s="41">
        <f>J338</f>
        <v>12504.55</v>
      </c>
      <c r="K352" s="47">
        <f>K338+K351</f>
        <v>1053.5</v>
      </c>
      <c r="L352" s="41">
        <f>L338+L351</f>
        <v>85071.12999999999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42301.85</v>
      </c>
      <c r="G358" s="18">
        <v>26050.57</v>
      </c>
      <c r="H358" s="18">
        <v>2528.65</v>
      </c>
      <c r="I358" s="18">
        <v>35235.78</v>
      </c>
      <c r="J358" s="18"/>
      <c r="K358" s="18">
        <v>407.81</v>
      </c>
      <c r="L358" s="13">
        <f>SUM(F358:K358)</f>
        <v>106524.65999999999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42301.85</v>
      </c>
      <c r="G362" s="47">
        <f t="shared" si="22"/>
        <v>26050.57</v>
      </c>
      <c r="H362" s="47">
        <f t="shared" si="22"/>
        <v>2528.65</v>
      </c>
      <c r="I362" s="47">
        <f t="shared" si="22"/>
        <v>35235.78</v>
      </c>
      <c r="J362" s="47">
        <f t="shared" si="22"/>
        <v>0</v>
      </c>
      <c r="K362" s="47">
        <f t="shared" si="22"/>
        <v>407.81</v>
      </c>
      <c r="L362" s="47">
        <f t="shared" si="22"/>
        <v>106524.65999999999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33648.160000000003</v>
      </c>
      <c r="G367" s="18"/>
      <c r="H367" s="18"/>
      <c r="I367" s="56">
        <f>SUM(F367:H367)</f>
        <v>33648.160000000003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1587.62</v>
      </c>
      <c r="G368" s="63"/>
      <c r="H368" s="63"/>
      <c r="I368" s="56">
        <f>SUM(F368:H368)</f>
        <v>1587.62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35235.780000000006</v>
      </c>
      <c r="G369" s="47">
        <f>SUM(G367:G368)</f>
        <v>0</v>
      </c>
      <c r="H369" s="47">
        <f>SUM(H367:H368)</f>
        <v>0</v>
      </c>
      <c r="I369" s="47">
        <f>SUM(I367:I368)</f>
        <v>35235.780000000006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1142.97</v>
      </c>
      <c r="G440" s="18"/>
      <c r="H440" s="18"/>
      <c r="I440" s="56">
        <f t="shared" si="33"/>
        <v>1142.97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1142.97</v>
      </c>
      <c r="G446" s="13">
        <f>SUM(G439:G445)</f>
        <v>0</v>
      </c>
      <c r="H446" s="13">
        <f>SUM(H439:H445)</f>
        <v>0</v>
      </c>
      <c r="I446" s="13">
        <f>SUM(I439:I445)</f>
        <v>1142.97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1142.97</v>
      </c>
      <c r="G459" s="18"/>
      <c r="H459" s="18"/>
      <c r="I459" s="56">
        <f t="shared" si="34"/>
        <v>1142.97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1142.97</v>
      </c>
      <c r="G460" s="83">
        <f>SUM(G454:G459)</f>
        <v>0</v>
      </c>
      <c r="H460" s="83">
        <f>SUM(H454:H459)</f>
        <v>0</v>
      </c>
      <c r="I460" s="83">
        <f>SUM(I454:I459)</f>
        <v>1142.97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1142.97</v>
      </c>
      <c r="G461" s="42">
        <f>G452+G460</f>
        <v>0</v>
      </c>
      <c r="H461" s="42">
        <f>H452+H460</f>
        <v>0</v>
      </c>
      <c r="I461" s="42">
        <f>I452+I460</f>
        <v>1142.97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180045.49</v>
      </c>
      <c r="G465" s="18">
        <v>0</v>
      </c>
      <c r="H465" s="18">
        <v>3756.8</v>
      </c>
      <c r="I465" s="18"/>
      <c r="J465" s="18">
        <v>1142.97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4079536.42</v>
      </c>
      <c r="G468" s="18">
        <v>106524.66</v>
      </c>
      <c r="H468" s="18">
        <v>85071.13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4079536.42</v>
      </c>
      <c r="G470" s="53">
        <f>SUM(G468:G469)</f>
        <v>106524.66</v>
      </c>
      <c r="H470" s="53">
        <f>SUM(H468:H469)</f>
        <v>85071.13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4102179.48</v>
      </c>
      <c r="G472" s="18">
        <v>106524.66</v>
      </c>
      <c r="H472" s="18">
        <v>85071.13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4102179.48</v>
      </c>
      <c r="G474" s="53">
        <f>SUM(G472:G473)</f>
        <v>106524.66</v>
      </c>
      <c r="H474" s="53">
        <f>SUM(H472:H473)</f>
        <v>85071.13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157402.43000000017</v>
      </c>
      <c r="G476" s="53">
        <f>(G465+G470)- G474</f>
        <v>0</v>
      </c>
      <c r="H476" s="53">
        <f>(H465+H470)- H474</f>
        <v>3756.8000000000029</v>
      </c>
      <c r="I476" s="53">
        <f>(I465+I470)- I474</f>
        <v>0</v>
      </c>
      <c r="J476" s="53">
        <f>(J465+J470)- J474</f>
        <v>1142.97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1387000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832200</v>
      </c>
      <c r="G495" s="18"/>
      <c r="H495" s="18"/>
      <c r="I495" s="18"/>
      <c r="J495" s="18"/>
      <c r="K495" s="53">
        <f>SUM(F495:J495)</f>
        <v>832200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277400</v>
      </c>
      <c r="G497" s="18"/>
      <c r="H497" s="18"/>
      <c r="I497" s="18"/>
      <c r="J497" s="18"/>
      <c r="K497" s="53">
        <f t="shared" si="35"/>
        <v>277400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554800</v>
      </c>
      <c r="G498" s="204"/>
      <c r="H498" s="204"/>
      <c r="I498" s="204"/>
      <c r="J498" s="204"/>
      <c r="K498" s="205">
        <f t="shared" si="35"/>
        <v>554800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13445</v>
      </c>
      <c r="G499" s="18"/>
      <c r="H499" s="18"/>
      <c r="I499" s="18"/>
      <c r="J499" s="18"/>
      <c r="K499" s="53">
        <f t="shared" si="35"/>
        <v>13445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568245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568245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277400</v>
      </c>
      <c r="G501" s="204"/>
      <c r="H501" s="204"/>
      <c r="I501" s="204"/>
      <c r="J501" s="204"/>
      <c r="K501" s="205">
        <f t="shared" si="35"/>
        <v>277400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10098</v>
      </c>
      <c r="G502" s="18"/>
      <c r="H502" s="18"/>
      <c r="I502" s="18"/>
      <c r="J502" s="18"/>
      <c r="K502" s="53">
        <f t="shared" si="35"/>
        <v>10098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287498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287498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398812.57</v>
      </c>
      <c r="G521" s="18">
        <v>165099.01</v>
      </c>
      <c r="H521" s="18">
        <v>91618.02</v>
      </c>
      <c r="I521" s="18">
        <v>3329.57</v>
      </c>
      <c r="J521" s="18">
        <v>294</v>
      </c>
      <c r="K521" s="18"/>
      <c r="L521" s="88">
        <f>SUM(F521:K521)</f>
        <v>659153.17000000004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398812.57</v>
      </c>
      <c r="G524" s="108">
        <f t="shared" ref="G524:L524" si="36">SUM(G521:G523)</f>
        <v>165099.01</v>
      </c>
      <c r="H524" s="108">
        <f t="shared" si="36"/>
        <v>91618.02</v>
      </c>
      <c r="I524" s="108">
        <f t="shared" si="36"/>
        <v>3329.57</v>
      </c>
      <c r="J524" s="108">
        <f t="shared" si="36"/>
        <v>294</v>
      </c>
      <c r="K524" s="108">
        <f t="shared" si="36"/>
        <v>0</v>
      </c>
      <c r="L524" s="89">
        <f t="shared" si="36"/>
        <v>659153.17000000004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14075.44</v>
      </c>
      <c r="G526" s="18">
        <v>3598.66</v>
      </c>
      <c r="H526" s="18">
        <v>126846.78</v>
      </c>
      <c r="I526" s="18">
        <v>1861.67</v>
      </c>
      <c r="J526" s="18"/>
      <c r="K526" s="18"/>
      <c r="L526" s="88">
        <f>SUM(F526:K526)</f>
        <v>146382.55000000002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14075.44</v>
      </c>
      <c r="G529" s="89">
        <f t="shared" ref="G529:L529" si="37">SUM(G526:G528)</f>
        <v>3598.66</v>
      </c>
      <c r="H529" s="89">
        <f t="shared" si="37"/>
        <v>126846.78</v>
      </c>
      <c r="I529" s="89">
        <f t="shared" si="37"/>
        <v>1861.67</v>
      </c>
      <c r="J529" s="89">
        <f t="shared" si="37"/>
        <v>0</v>
      </c>
      <c r="K529" s="89">
        <f t="shared" si="37"/>
        <v>0</v>
      </c>
      <c r="L529" s="89">
        <f t="shared" si="37"/>
        <v>146382.55000000002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11824.13</v>
      </c>
      <c r="G531" s="18">
        <v>4956.55</v>
      </c>
      <c r="H531" s="18">
        <v>251.55</v>
      </c>
      <c r="I531" s="18"/>
      <c r="J531" s="18"/>
      <c r="K531" s="18"/>
      <c r="L531" s="88">
        <f>SUM(F531:K531)</f>
        <v>17032.23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11824.13</v>
      </c>
      <c r="G534" s="89">
        <f t="shared" ref="G534:L534" si="38">SUM(G531:G533)</f>
        <v>4956.55</v>
      </c>
      <c r="H534" s="89">
        <f t="shared" si="38"/>
        <v>251.55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17032.23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10676.2</v>
      </c>
      <c r="I541" s="18"/>
      <c r="J541" s="18"/>
      <c r="K541" s="18"/>
      <c r="L541" s="88">
        <f>SUM(F541:K541)</f>
        <v>10676.2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10676.2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10676.2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424712.14</v>
      </c>
      <c r="G545" s="89">
        <f t="shared" ref="G545:L545" si="41">G524+G529+G534+G539+G544</f>
        <v>173654.22</v>
      </c>
      <c r="H545" s="89">
        <f t="shared" si="41"/>
        <v>229392.55</v>
      </c>
      <c r="I545" s="89">
        <f t="shared" si="41"/>
        <v>5191.24</v>
      </c>
      <c r="J545" s="89">
        <f t="shared" si="41"/>
        <v>294</v>
      </c>
      <c r="K545" s="89">
        <f t="shared" si="41"/>
        <v>0</v>
      </c>
      <c r="L545" s="89">
        <f t="shared" si="41"/>
        <v>833244.15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659153.17000000004</v>
      </c>
      <c r="G549" s="87">
        <f>L526</f>
        <v>146382.55000000002</v>
      </c>
      <c r="H549" s="87">
        <f>L531</f>
        <v>17032.23</v>
      </c>
      <c r="I549" s="87">
        <f>L536</f>
        <v>0</v>
      </c>
      <c r="J549" s="87">
        <f>L541</f>
        <v>10676.2</v>
      </c>
      <c r="K549" s="87">
        <f>SUM(F549:J549)</f>
        <v>833244.15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659153.17000000004</v>
      </c>
      <c r="G552" s="89">
        <f t="shared" si="42"/>
        <v>146382.55000000002</v>
      </c>
      <c r="H552" s="89">
        <f t="shared" si="42"/>
        <v>17032.23</v>
      </c>
      <c r="I552" s="89">
        <f t="shared" si="42"/>
        <v>0</v>
      </c>
      <c r="J552" s="89">
        <f t="shared" si="42"/>
        <v>10676.2</v>
      </c>
      <c r="K552" s="89">
        <f t="shared" si="42"/>
        <v>833244.15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52979.4</v>
      </c>
      <c r="G579" s="18"/>
      <c r="H579" s="18"/>
      <c r="I579" s="87">
        <f t="shared" si="47"/>
        <v>52979.4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105537.91</v>
      </c>
      <c r="I591" s="18"/>
      <c r="J591" s="18"/>
      <c r="K591" s="104">
        <f t="shared" ref="K591:K597" si="48">SUM(H591:J591)</f>
        <v>105537.91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10676.2</v>
      </c>
      <c r="I592" s="18"/>
      <c r="J592" s="18"/>
      <c r="K592" s="104">
        <f t="shared" si="48"/>
        <v>10676.2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4499.7299999999996</v>
      </c>
      <c r="I594" s="18"/>
      <c r="J594" s="18"/>
      <c r="K594" s="104">
        <f t="shared" si="48"/>
        <v>4499.7299999999996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12127.63</v>
      </c>
      <c r="I595" s="18"/>
      <c r="J595" s="18"/>
      <c r="K595" s="104">
        <f t="shared" si="48"/>
        <v>12127.63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132841.47</v>
      </c>
      <c r="I598" s="108">
        <f>SUM(I591:I597)</f>
        <v>0</v>
      </c>
      <c r="J598" s="108">
        <f>SUM(J591:J597)</f>
        <v>0</v>
      </c>
      <c r="K598" s="108">
        <f>SUM(K591:K597)</f>
        <v>132841.47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82382.67</v>
      </c>
      <c r="I604" s="18"/>
      <c r="J604" s="18"/>
      <c r="K604" s="104">
        <f>SUM(H604:J604)</f>
        <v>82382.67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82382.67</v>
      </c>
      <c r="I605" s="108">
        <f>SUM(I602:I604)</f>
        <v>0</v>
      </c>
      <c r="J605" s="108">
        <f>SUM(J602:J604)</f>
        <v>0</v>
      </c>
      <c r="K605" s="108">
        <f>SUM(K602:K604)</f>
        <v>82382.67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188488.35</v>
      </c>
      <c r="H617" s="109">
        <f>SUM(F52)</f>
        <v>188488.34999999998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1345.9599999999991</v>
      </c>
      <c r="H618" s="109">
        <f>SUM(G52)</f>
        <v>1345.96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10126.699999999999</v>
      </c>
      <c r="H619" s="109">
        <f>SUM(H52)</f>
        <v>10126.700000000001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1142.97</v>
      </c>
      <c r="H621" s="109">
        <f>SUM(J52)</f>
        <v>1142.97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157402.43</v>
      </c>
      <c r="H622" s="109">
        <f>F476</f>
        <v>157402.43000000017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3756.8</v>
      </c>
      <c r="H624" s="109">
        <f>H476</f>
        <v>3756.8000000000029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1142.97</v>
      </c>
      <c r="H626" s="109">
        <f>J476</f>
        <v>1142.97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4079536.42</v>
      </c>
      <c r="H627" s="104">
        <f>SUM(F468)</f>
        <v>4079536.42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106524.66</v>
      </c>
      <c r="H628" s="104">
        <f>SUM(G468)</f>
        <v>106524.66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85071.13</v>
      </c>
      <c r="H629" s="104">
        <f>SUM(H468)</f>
        <v>85071.13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4102179.4799999995</v>
      </c>
      <c r="H632" s="104">
        <f>SUM(F472)</f>
        <v>4102179.48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85071.12999999999</v>
      </c>
      <c r="H633" s="104">
        <f>SUM(H472)</f>
        <v>85071.13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35235.78</v>
      </c>
      <c r="H634" s="104">
        <f>I369</f>
        <v>35235.780000000006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106524.65999999999</v>
      </c>
      <c r="H635" s="104">
        <f>SUM(G472)</f>
        <v>106524.66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1142.97</v>
      </c>
      <c r="H639" s="104">
        <f>SUM(F461)</f>
        <v>1142.97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1142.97</v>
      </c>
      <c r="H642" s="104">
        <f>SUM(I461)</f>
        <v>1142.97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132841.47</v>
      </c>
      <c r="H647" s="104">
        <f>L208+L226+L244</f>
        <v>132841.47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82382.67</v>
      </c>
      <c r="H648" s="104">
        <f>(J257+J338)-(J255+J336)</f>
        <v>82382.67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132841.47</v>
      </c>
      <c r="H649" s="104">
        <f>H598</f>
        <v>132841.47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40004.379999999997</v>
      </c>
      <c r="H652" s="104">
        <f>K263+K345</f>
        <v>40004.379999999997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3948548.4699999997</v>
      </c>
      <c r="G660" s="19">
        <f>(L229+L309+L359)</f>
        <v>0</v>
      </c>
      <c r="H660" s="19">
        <f>(L247+L328+L360)</f>
        <v>0</v>
      </c>
      <c r="I660" s="19">
        <f>SUM(F660:H660)</f>
        <v>3948548.4699999997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17196.45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17196.45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132841.47</v>
      </c>
      <c r="G662" s="19">
        <f>(L226+L306)-(J226+J306)</f>
        <v>0</v>
      </c>
      <c r="H662" s="19">
        <f>(L244+L325)-(J244+J325)</f>
        <v>0</v>
      </c>
      <c r="I662" s="19">
        <f>SUM(F662:H662)</f>
        <v>132841.47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135362.07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135362.07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3663148.4799999995</v>
      </c>
      <c r="G664" s="19">
        <f>G660-SUM(G661:G663)</f>
        <v>0</v>
      </c>
      <c r="H664" s="19">
        <f>H660-SUM(H661:H663)</f>
        <v>0</v>
      </c>
      <c r="I664" s="19">
        <f>I660-SUM(I661:I663)</f>
        <v>3663148.4799999995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204.46</v>
      </c>
      <c r="G665" s="248"/>
      <c r="H665" s="248"/>
      <c r="I665" s="19">
        <f>SUM(F665:H665)</f>
        <v>204.46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17916.21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17916.21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17916.21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17916.21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THORNTON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1153494.97</v>
      </c>
      <c r="C9" s="229">
        <f>'DOE25'!G197+'DOE25'!G215+'DOE25'!G233+'DOE25'!G276+'DOE25'!G295+'DOE25'!G314</f>
        <v>503879.19999999995</v>
      </c>
    </row>
    <row r="10" spans="1:3" x14ac:dyDescent="0.2">
      <c r="A10" t="s">
        <v>779</v>
      </c>
      <c r="B10" s="240">
        <v>1132730.77</v>
      </c>
      <c r="C10" s="240">
        <v>502112.36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20764.2</v>
      </c>
      <c r="C12" s="240">
        <v>1766.84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1153494.97</v>
      </c>
      <c r="C13" s="231">
        <f>SUM(C10:C12)</f>
        <v>503879.2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430353.41000000003</v>
      </c>
      <c r="C18" s="229">
        <f>'DOE25'!G198+'DOE25'!G216+'DOE25'!G234+'DOE25'!G277+'DOE25'!G296+'DOE25'!G315</f>
        <v>182791.96000000002</v>
      </c>
    </row>
    <row r="19" spans="1:3" x14ac:dyDescent="0.2">
      <c r="A19" t="s">
        <v>779</v>
      </c>
      <c r="B19" s="240">
        <v>166624.84</v>
      </c>
      <c r="C19" s="240">
        <v>93295.49</v>
      </c>
    </row>
    <row r="20" spans="1:3" x14ac:dyDescent="0.2">
      <c r="A20" t="s">
        <v>780</v>
      </c>
      <c r="B20" s="240">
        <v>242308.54</v>
      </c>
      <c r="C20" s="240">
        <v>76417.539999999994</v>
      </c>
    </row>
    <row r="21" spans="1:3" x14ac:dyDescent="0.2">
      <c r="A21" t="s">
        <v>781</v>
      </c>
      <c r="B21" s="240">
        <v>21420.03</v>
      </c>
      <c r="C21" s="240">
        <v>13078.93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430353.41000000003</v>
      </c>
      <c r="C22" s="231">
        <f>SUM(C19:C21)</f>
        <v>182791.96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39072.85</v>
      </c>
      <c r="C36" s="235">
        <f>'DOE25'!G200+'DOE25'!G218+'DOE25'!G236+'DOE25'!G279+'DOE25'!G298+'DOE25'!G317</f>
        <v>8524.9500000000007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39072.85</v>
      </c>
      <c r="C39" s="240">
        <v>8524.9500000000007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39072.85</v>
      </c>
      <c r="C40" s="231">
        <f>SUM(C37:C39)</f>
        <v>8524.9500000000007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THORNTON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2496515.0099999998</v>
      </c>
      <c r="D5" s="20">
        <f>SUM('DOE25'!L197:L200)+SUM('DOE25'!L215:L218)+SUM('DOE25'!L233:L236)-F5-G5</f>
        <v>2446487.0399999996</v>
      </c>
      <c r="E5" s="243"/>
      <c r="F5" s="255">
        <f>SUM('DOE25'!J197:J200)+SUM('DOE25'!J215:J218)+SUM('DOE25'!J233:J236)</f>
        <v>46771.66</v>
      </c>
      <c r="G5" s="53">
        <f>SUM('DOE25'!K197:K200)+SUM('DOE25'!K215:K218)+SUM('DOE25'!K233:K236)</f>
        <v>3256.3100000000004</v>
      </c>
      <c r="H5" s="259"/>
    </row>
    <row r="6" spans="1:9" x14ac:dyDescent="0.2">
      <c r="A6" s="32">
        <v>2100</v>
      </c>
      <c r="B6" t="s">
        <v>801</v>
      </c>
      <c r="C6" s="245">
        <f t="shared" si="0"/>
        <v>294946.02</v>
      </c>
      <c r="D6" s="20">
        <f>'DOE25'!L202+'DOE25'!L220+'DOE25'!L238-F6-G6</f>
        <v>294946.02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83212.28</v>
      </c>
      <c r="D7" s="20">
        <f>'DOE25'!L203+'DOE25'!L221+'DOE25'!L239-F7-G7</f>
        <v>83212.28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80660.78</v>
      </c>
      <c r="D8" s="243"/>
      <c r="E8" s="20">
        <f>'DOE25'!L204+'DOE25'!L222+'DOE25'!L240-F8-G8-D9-D11</f>
        <v>77962.78</v>
      </c>
      <c r="F8" s="255">
        <f>'DOE25'!J204+'DOE25'!J222+'DOE25'!J240</f>
        <v>0</v>
      </c>
      <c r="G8" s="53">
        <f>'DOE25'!K204+'DOE25'!K222+'DOE25'!K240</f>
        <v>2698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15671.37</v>
      </c>
      <c r="D9" s="244">
        <v>15671.37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57461.22</v>
      </c>
      <c r="D11" s="244">
        <v>57461.22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256062.21</v>
      </c>
      <c r="D12" s="20">
        <f>'DOE25'!L205+'DOE25'!L223+'DOE25'!L241-F12-G12</f>
        <v>253258.31</v>
      </c>
      <c r="E12" s="243"/>
      <c r="F12" s="255">
        <f>'DOE25'!J205+'DOE25'!J223+'DOE25'!J241</f>
        <v>1650.86</v>
      </c>
      <c r="G12" s="53">
        <f>'DOE25'!K205+'DOE25'!K223+'DOE25'!K241</f>
        <v>1153.04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231.32</v>
      </c>
      <c r="D13" s="243"/>
      <c r="E13" s="20">
        <f>'DOE25'!L206+'DOE25'!L224+'DOE25'!L242-F13-G13</f>
        <v>231.32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339351</v>
      </c>
      <c r="D14" s="20">
        <f>'DOE25'!L207+'DOE25'!L225+'DOE25'!L243-F14-G14</f>
        <v>317895.40000000002</v>
      </c>
      <c r="E14" s="243"/>
      <c r="F14" s="255">
        <f>'DOE25'!J207+'DOE25'!J225+'DOE25'!J243</f>
        <v>21455.599999999999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132841.47</v>
      </c>
      <c r="D15" s="20">
        <f>'DOE25'!L208+'DOE25'!L226+'DOE25'!L244-F15-G15</f>
        <v>132841.47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10975</v>
      </c>
      <c r="D22" s="243"/>
      <c r="E22" s="243"/>
      <c r="F22" s="255">
        <f>'DOE25'!L255+'DOE25'!L336</f>
        <v>10975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294247.42</v>
      </c>
      <c r="D25" s="243"/>
      <c r="E25" s="243"/>
      <c r="F25" s="258"/>
      <c r="G25" s="256"/>
      <c r="H25" s="257">
        <f>'DOE25'!L260+'DOE25'!L261+'DOE25'!L341+'DOE25'!L342</f>
        <v>294247.42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72876.499999999985</v>
      </c>
      <c r="D29" s="20">
        <f>'DOE25'!L358+'DOE25'!L359+'DOE25'!L360-'DOE25'!I367-F29-G29</f>
        <v>72468.689999999988</v>
      </c>
      <c r="E29" s="243"/>
      <c r="F29" s="255">
        <f>'DOE25'!J358+'DOE25'!J359+'DOE25'!J360</f>
        <v>0</v>
      </c>
      <c r="G29" s="53">
        <f>'DOE25'!K358+'DOE25'!K359+'DOE25'!K360</f>
        <v>407.81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85071.12999999999</v>
      </c>
      <c r="D31" s="20">
        <f>'DOE25'!L290+'DOE25'!L309+'DOE25'!L328+'DOE25'!L333+'DOE25'!L334+'DOE25'!L335-F31-G31</f>
        <v>71513.079999999987</v>
      </c>
      <c r="E31" s="243"/>
      <c r="F31" s="255">
        <f>'DOE25'!J290+'DOE25'!J309+'DOE25'!J328+'DOE25'!J333+'DOE25'!J334+'DOE25'!J335</f>
        <v>12504.55</v>
      </c>
      <c r="G31" s="53">
        <f>'DOE25'!K290+'DOE25'!K309+'DOE25'!K328+'DOE25'!K333+'DOE25'!K334+'DOE25'!K335</f>
        <v>1053.5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3745754.88</v>
      </c>
      <c r="E33" s="246">
        <f>SUM(E5:E31)</f>
        <v>82194.100000000006</v>
      </c>
      <c r="F33" s="246">
        <f>SUM(F5:F31)</f>
        <v>93357.67</v>
      </c>
      <c r="G33" s="246">
        <f>SUM(G5:G31)</f>
        <v>8568.66</v>
      </c>
      <c r="H33" s="246">
        <f>SUM(H5:H31)</f>
        <v>294247.42</v>
      </c>
    </row>
    <row r="35" spans="2:8" ht="12" thickBot="1" x14ac:dyDescent="0.25">
      <c r="B35" s="253" t="s">
        <v>847</v>
      </c>
      <c r="D35" s="254">
        <f>E33</f>
        <v>82194.100000000006</v>
      </c>
      <c r="E35" s="249"/>
    </row>
    <row r="36" spans="2:8" ht="12" thickTop="1" x14ac:dyDescent="0.2">
      <c r="B36" t="s">
        <v>815</v>
      </c>
      <c r="D36" s="20">
        <f>D33</f>
        <v>3745754.88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THORNTON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133395.25</v>
      </c>
      <c r="D8" s="95">
        <f>'DOE25'!G9</f>
        <v>-18907.86</v>
      </c>
      <c r="E8" s="95">
        <f>'DOE25'!H9</f>
        <v>-14063.4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1142.97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47815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1500</v>
      </c>
      <c r="D12" s="95">
        <f>'DOE25'!G13</f>
        <v>20253.82</v>
      </c>
      <c r="E12" s="95">
        <f>'DOE25'!H13</f>
        <v>24190.1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5778.1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188488.35</v>
      </c>
      <c r="D18" s="41">
        <f>SUM(D8:D17)</f>
        <v>1345.9599999999991</v>
      </c>
      <c r="E18" s="41">
        <f>SUM(E8:E17)</f>
        <v>10126.699999999999</v>
      </c>
      <c r="F18" s="41">
        <f>SUM(F8:F17)</f>
        <v>0</v>
      </c>
      <c r="G18" s="41">
        <f>SUM(G8:G17)</f>
        <v>1142.97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31085.919999999998</v>
      </c>
      <c r="D23" s="95">
        <f>'DOE25'!G24</f>
        <v>186.14</v>
      </c>
      <c r="E23" s="95">
        <f>'DOE25'!H24</f>
        <v>6369.9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1159.82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31085.919999999998</v>
      </c>
      <c r="D31" s="41">
        <f>SUM(D21:D30)</f>
        <v>1345.96</v>
      </c>
      <c r="E31" s="41">
        <f>SUM(E21:E30)</f>
        <v>6369.9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80119.28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3756.8</v>
      </c>
      <c r="F47" s="95">
        <f>'DOE25'!I48</f>
        <v>0</v>
      </c>
      <c r="G47" s="95">
        <f>'DOE25'!J48</f>
        <v>1142.97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77283.149999999994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157402.43</v>
      </c>
      <c r="D50" s="41">
        <f>SUM(D34:D49)</f>
        <v>0</v>
      </c>
      <c r="E50" s="41">
        <f>SUM(E34:E49)</f>
        <v>3756.8</v>
      </c>
      <c r="F50" s="41">
        <f>SUM(F34:F49)</f>
        <v>0</v>
      </c>
      <c r="G50" s="41">
        <f>SUM(G34:G49)</f>
        <v>1142.97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188488.34999999998</v>
      </c>
      <c r="D51" s="41">
        <f>D50+D31</f>
        <v>1345.96</v>
      </c>
      <c r="E51" s="41">
        <f>E50+E31</f>
        <v>10126.700000000001</v>
      </c>
      <c r="F51" s="41">
        <f>F50+F31</f>
        <v>0</v>
      </c>
      <c r="G51" s="41">
        <f>G50+G31</f>
        <v>1142.97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2828594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257.41000000000003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17196.45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18285.21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18542.62</v>
      </c>
      <c r="D62" s="130">
        <f>SUM(D57:D61)</f>
        <v>17196.45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2847136.62</v>
      </c>
      <c r="D63" s="22">
        <f>D56+D62</f>
        <v>17196.45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400517.07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669221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1069738.07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100909.1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808.98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100909.1</v>
      </c>
      <c r="D78" s="130">
        <f>SUM(D72:D77)</f>
        <v>808.98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1170647.1700000002</v>
      </c>
      <c r="D81" s="130">
        <f>SUM(D79:D80)+D78+D70</f>
        <v>808.98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52159.39</v>
      </c>
      <c r="D88" s="95">
        <f>SUM('DOE25'!G153:G161)</f>
        <v>48514.85</v>
      </c>
      <c r="E88" s="95">
        <f>SUM('DOE25'!H153:H161)</f>
        <v>85071.13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9593.24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61752.63</v>
      </c>
      <c r="D91" s="131">
        <f>SUM(D85:D90)</f>
        <v>48514.85</v>
      </c>
      <c r="E91" s="131">
        <f>SUM(E85:E90)</f>
        <v>85071.13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40004.379999999997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40004.379999999997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4079536.42</v>
      </c>
      <c r="D104" s="86">
        <f>D63+D81+D91+D103</f>
        <v>106524.66</v>
      </c>
      <c r="E104" s="86">
        <f>E63+E81+E91+E103</f>
        <v>85071.13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1772022.4899999998</v>
      </c>
      <c r="D109" s="24" t="s">
        <v>289</v>
      </c>
      <c r="E109" s="95">
        <f>('DOE25'!L276)+('DOE25'!L295)+('DOE25'!L314)</f>
        <v>23638.399999999998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659153.17000000004</v>
      </c>
      <c r="D110" s="24" t="s">
        <v>289</v>
      </c>
      <c r="E110" s="95">
        <f>('DOE25'!L277)+('DOE25'!L296)+('DOE25'!L315)</f>
        <v>49785.53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65339.350000000006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2496515.0099999998</v>
      </c>
      <c r="D115" s="86">
        <f>SUM(D109:D114)</f>
        <v>0</v>
      </c>
      <c r="E115" s="86">
        <f>SUM(E109:E114)</f>
        <v>73423.929999999993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294946.02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83212.28</v>
      </c>
      <c r="D119" s="24" t="s">
        <v>289</v>
      </c>
      <c r="E119" s="95">
        <f>+('DOE25'!L282)+('DOE25'!L301)+('DOE25'!L320)</f>
        <v>7668.52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153793.37</v>
      </c>
      <c r="D120" s="24" t="s">
        <v>289</v>
      </c>
      <c r="E120" s="95">
        <f>+('DOE25'!L283)+('DOE25'!L302)+('DOE25'!L321)</f>
        <v>2925.18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256062.21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231.32</v>
      </c>
      <c r="D122" s="24" t="s">
        <v>289</v>
      </c>
      <c r="E122" s="95">
        <f>+('DOE25'!L285)+('DOE25'!L304)+('DOE25'!L323)</f>
        <v>1053.5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339351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132841.47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106524.65999999999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1260437.67</v>
      </c>
      <c r="D128" s="86">
        <f>SUM(D118:D127)</f>
        <v>106524.65999999999</v>
      </c>
      <c r="E128" s="86">
        <f>SUM(E118:E127)</f>
        <v>11647.2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10975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277400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16847.419999999998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40004.379999999997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345226.8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4102179.4799999995</v>
      </c>
      <c r="D145" s="86">
        <f>(D115+D128+D144)</f>
        <v>106524.65999999999</v>
      </c>
      <c r="E145" s="86">
        <f>(E115+E128+E144)</f>
        <v>85071.12999999999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1387000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832200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832200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277400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277400</v>
      </c>
    </row>
    <row r="159" spans="1:9" x14ac:dyDescent="0.2">
      <c r="A159" s="22" t="s">
        <v>35</v>
      </c>
      <c r="B159" s="137">
        <f>'DOE25'!F498</f>
        <v>554800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554800</v>
      </c>
    </row>
    <row r="160" spans="1:9" x14ac:dyDescent="0.2">
      <c r="A160" s="22" t="s">
        <v>36</v>
      </c>
      <c r="B160" s="137">
        <f>'DOE25'!F499</f>
        <v>13445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13445</v>
      </c>
    </row>
    <row r="161" spans="1:7" x14ac:dyDescent="0.2">
      <c r="A161" s="22" t="s">
        <v>37</v>
      </c>
      <c r="B161" s="137">
        <f>'DOE25'!F500</f>
        <v>568245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568245</v>
      </c>
    </row>
    <row r="162" spans="1:7" x14ac:dyDescent="0.2">
      <c r="A162" s="22" t="s">
        <v>38</v>
      </c>
      <c r="B162" s="137">
        <f>'DOE25'!F501</f>
        <v>277400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277400</v>
      </c>
    </row>
    <row r="163" spans="1:7" x14ac:dyDescent="0.2">
      <c r="A163" s="22" t="s">
        <v>39</v>
      </c>
      <c r="B163" s="137">
        <f>'DOE25'!F502</f>
        <v>10098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10098</v>
      </c>
    </row>
    <row r="164" spans="1:7" x14ac:dyDescent="0.2">
      <c r="A164" s="22" t="s">
        <v>246</v>
      </c>
      <c r="B164" s="137">
        <f>'DOE25'!F503</f>
        <v>287498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287498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THORNTON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17916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17916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1795661</v>
      </c>
      <c r="D10" s="182">
        <f>ROUND((C10/$C$28)*100,1)</f>
        <v>45.5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708939</v>
      </c>
      <c r="D11" s="182">
        <f>ROUND((C11/$C$28)*100,1)</f>
        <v>18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65339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294946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90881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156719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256062</v>
      </c>
      <c r="D18" s="182">
        <f t="shared" si="0"/>
        <v>6.5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1285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339351</v>
      </c>
      <c r="D20" s="182">
        <f t="shared" si="0"/>
        <v>8.6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132841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16847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89328.55</v>
      </c>
      <c r="D27" s="182">
        <f t="shared" si="0"/>
        <v>2.2999999999999998</v>
      </c>
    </row>
    <row r="28" spans="1:4" x14ac:dyDescent="0.2">
      <c r="B28" s="187" t="s">
        <v>723</v>
      </c>
      <c r="C28" s="180">
        <f>SUM(C10:C27)</f>
        <v>3948199.55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10975</v>
      </c>
    </row>
    <row r="30" spans="1:4" x14ac:dyDescent="0.2">
      <c r="B30" s="187" t="s">
        <v>729</v>
      </c>
      <c r="C30" s="180">
        <f>SUM(C28:C29)</f>
        <v>3959174.55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277400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2828594</v>
      </c>
      <c r="D35" s="182">
        <f t="shared" ref="D35:D40" si="1">ROUND((C35/$C$41)*100,1)</f>
        <v>67.099999999999994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18542.620000000112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1069738</v>
      </c>
      <c r="D37" s="182">
        <f t="shared" si="1"/>
        <v>25.4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101718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195339</v>
      </c>
      <c r="D39" s="182">
        <f t="shared" si="1"/>
        <v>4.5999999999999996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4213931.62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THORNTON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2014-08-14T15:07:08Z</cp:lastPrinted>
  <dcterms:created xsi:type="dcterms:W3CDTF">1997-12-04T19:04:30Z</dcterms:created>
  <dcterms:modified xsi:type="dcterms:W3CDTF">2014-08-14T15:08:55Z</dcterms:modified>
</cp:coreProperties>
</file>