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Notes'!$A$1:$N$28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C45" i="2" l="1"/>
  <c r="G51" i="1"/>
  <c r="G623" i="1" s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F50" i="2" s="1"/>
  <c r="E36" i="2"/>
  <c r="D36" i="2"/>
  <c r="C36" i="2"/>
  <c r="I455" i="1"/>
  <c r="J45" i="1" s="1"/>
  <c r="G44" i="2" s="1"/>
  <c r="G50" i="2" s="1"/>
  <c r="G51" i="2" s="1"/>
  <c r="I458" i="1"/>
  <c r="J39" i="1"/>
  <c r="G38" i="2" s="1"/>
  <c r="C68" i="2"/>
  <c r="B2" i="13"/>
  <c r="F8" i="13"/>
  <c r="G8" i="13"/>
  <c r="L204" i="1"/>
  <c r="E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C118" i="2" s="1"/>
  <c r="L238" i="1"/>
  <c r="F7" i="13"/>
  <c r="G7" i="13"/>
  <c r="L203" i="1"/>
  <c r="C16" i="10" s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D18" i="13" s="1"/>
  <c r="C18" i="13" s="1"/>
  <c r="L252" i="1"/>
  <c r="F19" i="13"/>
  <c r="G19" i="13"/>
  <c r="L253" i="1"/>
  <c r="C24" i="10" s="1"/>
  <c r="F29" i="13"/>
  <c r="G29" i="13"/>
  <c r="L358" i="1"/>
  <c r="L359" i="1"/>
  <c r="D29" i="13" s="1"/>
  <c r="C29" i="13" s="1"/>
  <c r="L360" i="1"/>
  <c r="I367" i="1"/>
  <c r="J290" i="1"/>
  <c r="J309" i="1"/>
  <c r="F31" i="13" s="1"/>
  <c r="J328" i="1"/>
  <c r="K290" i="1"/>
  <c r="K338" i="1" s="1"/>
  <c r="K352" i="1" s="1"/>
  <c r="K309" i="1"/>
  <c r="K328" i="1"/>
  <c r="L276" i="1"/>
  <c r="L277" i="1"/>
  <c r="L278" i="1"/>
  <c r="L279" i="1"/>
  <c r="L290" i="1" s="1"/>
  <c r="L281" i="1"/>
  <c r="L282" i="1"/>
  <c r="E119" i="2" s="1"/>
  <c r="L283" i="1"/>
  <c r="L284" i="1"/>
  <c r="E121" i="2" s="1"/>
  <c r="L285" i="1"/>
  <c r="L286" i="1"/>
  <c r="L287" i="1"/>
  <c r="F662" i="1" s="1"/>
  <c r="I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L362" i="1"/>
  <c r="G635" i="1" s="1"/>
  <c r="J635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A22" i="12" s="1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7" i="1" s="1"/>
  <c r="C140" i="2" s="1"/>
  <c r="L405" i="1"/>
  <c r="L406" i="1"/>
  <c r="L266" i="1"/>
  <c r="J60" i="1"/>
  <c r="G59" i="2"/>
  <c r="G62" i="2" s="1"/>
  <c r="G61" i="2"/>
  <c r="F2" i="11"/>
  <c r="L613" i="1"/>
  <c r="H663" i="1"/>
  <c r="L612" i="1"/>
  <c r="G663" i="1" s="1"/>
  <c r="L611" i="1"/>
  <c r="C40" i="10"/>
  <c r="F60" i="1"/>
  <c r="C56" i="2"/>
  <c r="G60" i="1"/>
  <c r="H60" i="1"/>
  <c r="I60" i="1"/>
  <c r="F79" i="1"/>
  <c r="F94" i="1"/>
  <c r="F111" i="1"/>
  <c r="F112" i="1" s="1"/>
  <c r="G111" i="1"/>
  <c r="G112" i="1"/>
  <c r="H79" i="1"/>
  <c r="H94" i="1"/>
  <c r="E58" i="2" s="1"/>
  <c r="E62" i="2" s="1"/>
  <c r="H111" i="1"/>
  <c r="I111" i="1"/>
  <c r="I112" i="1" s="1"/>
  <c r="J111" i="1"/>
  <c r="F121" i="1"/>
  <c r="F140" i="1" s="1"/>
  <c r="C38" i="10" s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C85" i="2" s="1"/>
  <c r="F162" i="1"/>
  <c r="G147" i="1"/>
  <c r="G162" i="1"/>
  <c r="H147" i="1"/>
  <c r="E85" i="2" s="1"/>
  <c r="H162" i="1"/>
  <c r="I147" i="1"/>
  <c r="I162" i="1"/>
  <c r="C13" i="10"/>
  <c r="L250" i="1"/>
  <c r="C113" i="2" s="1"/>
  <c r="L332" i="1"/>
  <c r="L254" i="1"/>
  <c r="L268" i="1"/>
  <c r="L269" i="1"/>
  <c r="L349" i="1"/>
  <c r="L350" i="1"/>
  <c r="I665" i="1"/>
  <c r="I670" i="1"/>
  <c r="G661" i="1"/>
  <c r="G662" i="1"/>
  <c r="I669" i="1"/>
  <c r="C42" i="10"/>
  <c r="C32" i="10"/>
  <c r="L374" i="1"/>
  <c r="L375" i="1"/>
  <c r="L376" i="1"/>
  <c r="L377" i="1"/>
  <c r="C29" i="10" s="1"/>
  <c r="L378" i="1"/>
  <c r="L379" i="1"/>
  <c r="L380" i="1"/>
  <c r="B2" i="10"/>
  <c r="L344" i="1"/>
  <c r="L345" i="1"/>
  <c r="L346" i="1"/>
  <c r="E137" i="2" s="1"/>
  <c r="L347" i="1"/>
  <c r="K351" i="1"/>
  <c r="L521" i="1"/>
  <c r="F549" i="1"/>
  <c r="K549" i="1" s="1"/>
  <c r="L522" i="1"/>
  <c r="F550" i="1"/>
  <c r="L523" i="1"/>
  <c r="F551" i="1"/>
  <c r="K551" i="1" s="1"/>
  <c r="L526" i="1"/>
  <c r="G549" i="1"/>
  <c r="L527" i="1"/>
  <c r="L528" i="1"/>
  <c r="G551" i="1" s="1"/>
  <c r="L531" i="1"/>
  <c r="H549" i="1" s="1"/>
  <c r="L532" i="1"/>
  <c r="H550" i="1"/>
  <c r="H552" i="1" s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E144" i="2" s="1"/>
  <c r="K270" i="1"/>
  <c r="J270" i="1"/>
  <c r="I270" i="1"/>
  <c r="H270" i="1"/>
  <c r="H271" i="1" s="1"/>
  <c r="G270" i="1"/>
  <c r="F270" i="1"/>
  <c r="C131" i="2"/>
  <c r="A1" i="2"/>
  <c r="A2" i="2"/>
  <c r="C8" i="2"/>
  <c r="D8" i="2"/>
  <c r="E8" i="2"/>
  <c r="E18" i="2" s="1"/>
  <c r="F8" i="2"/>
  <c r="F18" i="2"/>
  <c r="I439" i="1"/>
  <c r="J9" i="1"/>
  <c r="G8" i="2" s="1"/>
  <c r="C9" i="2"/>
  <c r="D9" i="2"/>
  <c r="E9" i="2"/>
  <c r="F9" i="2"/>
  <c r="I440" i="1"/>
  <c r="J10" i="1" s="1"/>
  <c r="G9" i="2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E50" i="2" s="1"/>
  <c r="F34" i="2"/>
  <c r="C35" i="2"/>
  <c r="D35" i="2"/>
  <c r="E35" i="2"/>
  <c r="F35" i="2"/>
  <c r="I454" i="1"/>
  <c r="J49" i="1" s="1"/>
  <c r="G48" i="2" s="1"/>
  <c r="I456" i="1"/>
  <c r="J43" i="1"/>
  <c r="I457" i="1"/>
  <c r="J37" i="1"/>
  <c r="I459" i="1"/>
  <c r="J48" i="1"/>
  <c r="G47" i="2" s="1"/>
  <c r="C49" i="2"/>
  <c r="D56" i="2"/>
  <c r="E56" i="2"/>
  <c r="E63" i="2" s="1"/>
  <c r="F56" i="2"/>
  <c r="C57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C78" i="2" s="1"/>
  <c r="D77" i="2"/>
  <c r="D78" i="2"/>
  <c r="D81" i="2" s="1"/>
  <c r="E77" i="2"/>
  <c r="F77" i="2"/>
  <c r="F78" i="2" s="1"/>
  <c r="G77" i="2"/>
  <c r="G78" i="2"/>
  <c r="C79" i="2"/>
  <c r="D79" i="2"/>
  <c r="E79" i="2"/>
  <c r="C80" i="2"/>
  <c r="E80" i="2"/>
  <c r="D85" i="2"/>
  <c r="F85" i="2"/>
  <c r="C87" i="2"/>
  <c r="E87" i="2"/>
  <c r="E91" i="2" s="1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F103" i="2" s="1"/>
  <c r="F104" i="2" s="1"/>
  <c r="G96" i="2"/>
  <c r="C97" i="2"/>
  <c r="D97" i="2"/>
  <c r="E97" i="2"/>
  <c r="E103" i="2" s="1"/>
  <c r="F97" i="2"/>
  <c r="G97" i="2"/>
  <c r="C98" i="2"/>
  <c r="D98" i="2"/>
  <c r="D103" i="2" s="1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2" i="2"/>
  <c r="E113" i="2"/>
  <c r="E114" i="2"/>
  <c r="D115" i="2"/>
  <c r="F115" i="2"/>
  <c r="G115" i="2"/>
  <c r="E118" i="2"/>
  <c r="E120" i="2"/>
  <c r="C122" i="2"/>
  <c r="E123" i="2"/>
  <c r="E124" i="2"/>
  <c r="E125" i="2"/>
  <c r="F128" i="2"/>
  <c r="G128" i="2"/>
  <c r="E130" i="2"/>
  <c r="D134" i="2"/>
  <c r="D144" i="2"/>
  <c r="E134" i="2"/>
  <c r="F134" i="2"/>
  <c r="K419" i="1"/>
  <c r="K427" i="1"/>
  <c r="K433" i="1"/>
  <c r="K434" i="1" s="1"/>
  <c r="G134" i="2" s="1"/>
  <c r="G144" i="2" s="1"/>
  <c r="G145" i="2" s="1"/>
  <c r="L263" i="1"/>
  <c r="C135" i="2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G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/>
  <c r="I19" i="1"/>
  <c r="F32" i="1"/>
  <c r="G32" i="1"/>
  <c r="H32" i="1"/>
  <c r="I32" i="1"/>
  <c r="G52" i="1"/>
  <c r="H618" i="1" s="1"/>
  <c r="H51" i="1"/>
  <c r="H52" i="1" s="1"/>
  <c r="H619" i="1" s="1"/>
  <c r="J619" i="1" s="1"/>
  <c r="I51" i="1"/>
  <c r="I52" i="1"/>
  <c r="H620" i="1" s="1"/>
  <c r="J620" i="1" s="1"/>
  <c r="F177" i="1"/>
  <c r="F192" i="1" s="1"/>
  <c r="I177" i="1"/>
  <c r="F183" i="1"/>
  <c r="G183" i="1"/>
  <c r="H183" i="1"/>
  <c r="I183" i="1"/>
  <c r="I192" i="1" s="1"/>
  <c r="J183" i="1"/>
  <c r="J192" i="1"/>
  <c r="F188" i="1"/>
  <c r="G188" i="1"/>
  <c r="H188" i="1"/>
  <c r="I188" i="1"/>
  <c r="F211" i="1"/>
  <c r="F257" i="1"/>
  <c r="F271" i="1" s="1"/>
  <c r="G211" i="1"/>
  <c r="G257" i="1" s="1"/>
  <c r="G271" i="1" s="1"/>
  <c r="H211" i="1"/>
  <c r="I211" i="1"/>
  <c r="J211" i="1"/>
  <c r="J257" i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/>
  <c r="G352" i="1" s="1"/>
  <c r="H290" i="1"/>
  <c r="I290" i="1"/>
  <c r="F309" i="1"/>
  <c r="F338" i="1" s="1"/>
  <c r="F352" i="1" s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F476" i="1" s="1"/>
  <c r="H622" i="1" s="1"/>
  <c r="J622" i="1" s="1"/>
  <c r="G470" i="1"/>
  <c r="H470" i="1"/>
  <c r="H476" i="1"/>
  <c r="H624" i="1" s="1"/>
  <c r="J624" i="1"/>
  <c r="I470" i="1"/>
  <c r="J470" i="1"/>
  <c r="J47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5" i="1" s="1"/>
  <c r="G648" i="1" s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4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39" i="1"/>
  <c r="J639" i="1" s="1"/>
  <c r="H639" i="1"/>
  <c r="G640" i="1"/>
  <c r="G641" i="1"/>
  <c r="H641" i="1"/>
  <c r="G643" i="1"/>
  <c r="G644" i="1"/>
  <c r="J644" i="1" s="1"/>
  <c r="G645" i="1"/>
  <c r="J645" i="1" s="1"/>
  <c r="H645" i="1"/>
  <c r="G650" i="1"/>
  <c r="G651" i="1"/>
  <c r="G652" i="1"/>
  <c r="H652" i="1"/>
  <c r="G653" i="1"/>
  <c r="J653" i="1" s="1"/>
  <c r="H653" i="1"/>
  <c r="G654" i="1"/>
  <c r="H654" i="1"/>
  <c r="H655" i="1"/>
  <c r="L256" i="1"/>
  <c r="L328" i="1"/>
  <c r="A31" i="12"/>
  <c r="D62" i="2"/>
  <c r="D63" i="2" s="1"/>
  <c r="D18" i="2"/>
  <c r="F81" i="2"/>
  <c r="D50" i="2"/>
  <c r="D91" i="2"/>
  <c r="D19" i="13"/>
  <c r="C19" i="13" s="1"/>
  <c r="E13" i="13"/>
  <c r="C13" i="13" s="1"/>
  <c r="E78" i="2"/>
  <c r="L427" i="1"/>
  <c r="J641" i="1"/>
  <c r="K571" i="1"/>
  <c r="L419" i="1"/>
  <c r="L434" i="1" s="1"/>
  <c r="G638" i="1" s="1"/>
  <c r="J638" i="1" s="1"/>
  <c r="I169" i="1"/>
  <c r="J643" i="1"/>
  <c r="H626" i="1"/>
  <c r="I476" i="1"/>
  <c r="H625" i="1" s="1"/>
  <c r="J625" i="1" s="1"/>
  <c r="F169" i="1"/>
  <c r="F571" i="1"/>
  <c r="I552" i="1"/>
  <c r="G22" i="2"/>
  <c r="L393" i="1"/>
  <c r="C138" i="2" s="1"/>
  <c r="J640" i="1"/>
  <c r="H571" i="1"/>
  <c r="G192" i="1"/>
  <c r="G193" i="1" s="1"/>
  <c r="G628" i="1" s="1"/>
  <c r="J628" i="1" s="1"/>
  <c r="H192" i="1"/>
  <c r="L309" i="1"/>
  <c r="J655" i="1"/>
  <c r="L570" i="1"/>
  <c r="G36" i="2"/>
  <c r="F62" i="2"/>
  <c r="F63" i="2" s="1"/>
  <c r="C23" i="10"/>
  <c r="G159" i="2"/>
  <c r="F91" i="2"/>
  <c r="C50" i="2"/>
  <c r="I338" i="1"/>
  <c r="I352" i="1"/>
  <c r="J654" i="1"/>
  <c r="G21" i="2"/>
  <c r="G31" i="2" s="1"/>
  <c r="J32" i="1"/>
  <c r="J434" i="1"/>
  <c r="F434" i="1"/>
  <c r="G169" i="1"/>
  <c r="G140" i="1"/>
  <c r="C5" i="10"/>
  <c r="G42" i="2"/>
  <c r="G16" i="2"/>
  <c r="J19" i="1"/>
  <c r="G621" i="1" s="1"/>
  <c r="F545" i="1"/>
  <c r="H434" i="1"/>
  <c r="I140" i="1"/>
  <c r="I193" i="1" s="1"/>
  <c r="G630" i="1" s="1"/>
  <c r="J630" i="1" s="1"/>
  <c r="J652" i="1"/>
  <c r="G571" i="1"/>
  <c r="I434" i="1"/>
  <c r="G434" i="1"/>
  <c r="C27" i="10"/>
  <c r="C35" i="10"/>
  <c r="G625" i="1"/>
  <c r="F31" i="2"/>
  <c r="F51" i="2"/>
  <c r="F52" i="1"/>
  <c r="H617" i="1" s="1"/>
  <c r="J617" i="1" s="1"/>
  <c r="C132" i="2"/>
  <c r="L247" i="1"/>
  <c r="H660" i="1" s="1"/>
  <c r="H257" i="1"/>
  <c r="H647" i="1"/>
  <c r="C123" i="2"/>
  <c r="C20" i="10"/>
  <c r="D12" i="13"/>
  <c r="C12" i="13" s="1"/>
  <c r="C18" i="10"/>
  <c r="D7" i="13"/>
  <c r="C7" i="13" s="1"/>
  <c r="C109" i="2"/>
  <c r="K598" i="1"/>
  <c r="G647" i="1" s="1"/>
  <c r="J647" i="1" s="1"/>
  <c r="G31" i="13"/>
  <c r="G33" i="13"/>
  <c r="C11" i="10"/>
  <c r="C110" i="2"/>
  <c r="C124" i="2"/>
  <c r="G649" i="1"/>
  <c r="J649" i="1"/>
  <c r="D15" i="13"/>
  <c r="C15" i="13" s="1"/>
  <c r="C21" i="10"/>
  <c r="L534" i="1"/>
  <c r="L524" i="1"/>
  <c r="H545" i="1"/>
  <c r="J552" i="1"/>
  <c r="C62" i="2" l="1"/>
  <c r="C63" i="2" s="1"/>
  <c r="G18" i="2"/>
  <c r="D31" i="13"/>
  <c r="C31" i="13" s="1"/>
  <c r="C8" i="13"/>
  <c r="F193" i="1"/>
  <c r="G627" i="1" s="1"/>
  <c r="J627" i="1" s="1"/>
  <c r="C141" i="2"/>
  <c r="D104" i="2"/>
  <c r="J618" i="1"/>
  <c r="F552" i="1"/>
  <c r="L382" i="1"/>
  <c r="G636" i="1" s="1"/>
  <c r="J636" i="1" s="1"/>
  <c r="L211" i="1"/>
  <c r="D6" i="13"/>
  <c r="C6" i="13" s="1"/>
  <c r="C119" i="2"/>
  <c r="C128" i="2" s="1"/>
  <c r="I460" i="1"/>
  <c r="I461" i="1" s="1"/>
  <c r="H642" i="1" s="1"/>
  <c r="I446" i="1"/>
  <c r="G642" i="1" s="1"/>
  <c r="K257" i="1"/>
  <c r="K271" i="1" s="1"/>
  <c r="I257" i="1"/>
  <c r="I271" i="1" s="1"/>
  <c r="G163" i="2"/>
  <c r="G160" i="2"/>
  <c r="C70" i="2"/>
  <c r="C81" i="2" s="1"/>
  <c r="D31" i="2"/>
  <c r="D51" i="2" s="1"/>
  <c r="G550" i="1"/>
  <c r="L529" i="1"/>
  <c r="L545" i="1" s="1"/>
  <c r="L229" i="1"/>
  <c r="G660" i="1" s="1"/>
  <c r="G664" i="1" s="1"/>
  <c r="C91" i="2"/>
  <c r="F663" i="1"/>
  <c r="I663" i="1" s="1"/>
  <c r="L614" i="1"/>
  <c r="E122" i="2"/>
  <c r="E128" i="2" s="1"/>
  <c r="E109" i="2"/>
  <c r="C19" i="10"/>
  <c r="C10" i="10"/>
  <c r="C15" i="10"/>
  <c r="C12" i="10"/>
  <c r="D5" i="13"/>
  <c r="C125" i="2"/>
  <c r="E16" i="13"/>
  <c r="C16" i="13" s="1"/>
  <c r="L337" i="1"/>
  <c r="L338" i="1" s="1"/>
  <c r="L352" i="1" s="1"/>
  <c r="G633" i="1" s="1"/>
  <c r="J633" i="1" s="1"/>
  <c r="L351" i="1"/>
  <c r="C17" i="10"/>
  <c r="C120" i="2"/>
  <c r="K500" i="1"/>
  <c r="J51" i="1"/>
  <c r="E81" i="2"/>
  <c r="E104" i="2" s="1"/>
  <c r="I545" i="1"/>
  <c r="G162" i="2"/>
  <c r="G103" i="2"/>
  <c r="C103" i="2"/>
  <c r="E31" i="2"/>
  <c r="E51" i="2" s="1"/>
  <c r="L270" i="1"/>
  <c r="G552" i="1"/>
  <c r="K550" i="1"/>
  <c r="K552" i="1" s="1"/>
  <c r="F130" i="2"/>
  <c r="F144" i="2" s="1"/>
  <c r="F145" i="2" s="1"/>
  <c r="A13" i="12"/>
  <c r="A40" i="12"/>
  <c r="C130" i="2"/>
  <c r="F22" i="13"/>
  <c r="C22" i="13" s="1"/>
  <c r="C114" i="2"/>
  <c r="C115" i="2" s="1"/>
  <c r="D17" i="13"/>
  <c r="C17" i="13" s="1"/>
  <c r="D14" i="13"/>
  <c r="C14" i="13" s="1"/>
  <c r="G161" i="2"/>
  <c r="C31" i="2"/>
  <c r="C51" i="2" s="1"/>
  <c r="H112" i="1"/>
  <c r="H193" i="1" s="1"/>
  <c r="G629" i="1" s="1"/>
  <c r="J629" i="1" s="1"/>
  <c r="G56" i="2"/>
  <c r="G63" i="2" s="1"/>
  <c r="J112" i="1"/>
  <c r="J193" i="1" s="1"/>
  <c r="J338" i="1"/>
  <c r="F661" i="1"/>
  <c r="H661" i="1"/>
  <c r="H664" i="1" s="1"/>
  <c r="D127" i="2"/>
  <c r="D128" i="2" s="1"/>
  <c r="D145" i="2" s="1"/>
  <c r="K503" i="1"/>
  <c r="H25" i="13"/>
  <c r="L408" i="1"/>
  <c r="J650" i="1"/>
  <c r="L565" i="1"/>
  <c r="L571" i="1"/>
  <c r="H338" i="1"/>
  <c r="H352" i="1" s="1"/>
  <c r="G164" i="2"/>
  <c r="G81" i="2"/>
  <c r="C26" i="10"/>
  <c r="C143" i="2"/>
  <c r="H169" i="1"/>
  <c r="C39" i="10" s="1"/>
  <c r="E111" i="2"/>
  <c r="C104" i="2" l="1"/>
  <c r="H672" i="1"/>
  <c r="C6" i="10" s="1"/>
  <c r="H667" i="1"/>
  <c r="C36" i="10"/>
  <c r="F33" i="13"/>
  <c r="G637" i="1"/>
  <c r="J637" i="1" s="1"/>
  <c r="H646" i="1"/>
  <c r="G104" i="2"/>
  <c r="C144" i="2"/>
  <c r="C145" i="2" s="1"/>
  <c r="C28" i="10"/>
  <c r="J642" i="1"/>
  <c r="C25" i="13"/>
  <c r="H33" i="13"/>
  <c r="G626" i="1"/>
  <c r="J52" i="1"/>
  <c r="H621" i="1" s="1"/>
  <c r="J621" i="1" s="1"/>
  <c r="C5" i="13"/>
  <c r="D33" i="13"/>
  <c r="D36" i="13" s="1"/>
  <c r="D19" i="10"/>
  <c r="E33" i="13"/>
  <c r="D35" i="13" s="1"/>
  <c r="G646" i="1"/>
  <c r="J646" i="1" s="1"/>
  <c r="G631" i="1"/>
  <c r="J631" i="1" s="1"/>
  <c r="G667" i="1"/>
  <c r="G672" i="1"/>
  <c r="I661" i="1"/>
  <c r="J352" i="1"/>
  <c r="H648" i="1"/>
  <c r="J648" i="1" s="1"/>
  <c r="D12" i="10"/>
  <c r="E115" i="2"/>
  <c r="E145" i="2" s="1"/>
  <c r="F660" i="1"/>
  <c r="L257" i="1"/>
  <c r="L271" i="1" s="1"/>
  <c r="G632" i="1" s="1"/>
  <c r="J632" i="1" s="1"/>
  <c r="D23" i="10" l="1"/>
  <c r="D11" i="10"/>
  <c r="D25" i="10"/>
  <c r="C30" i="10"/>
  <c r="D20" i="10"/>
  <c r="D18" i="10"/>
  <c r="D22" i="10"/>
  <c r="D24" i="10"/>
  <c r="D16" i="10"/>
  <c r="D27" i="10"/>
  <c r="D13" i="10"/>
  <c r="D21" i="10"/>
  <c r="C41" i="10"/>
  <c r="D10" i="10"/>
  <c r="D15" i="10"/>
  <c r="J626" i="1"/>
  <c r="H656" i="1"/>
  <c r="I660" i="1"/>
  <c r="I664" i="1" s="1"/>
  <c r="F664" i="1"/>
  <c r="D26" i="10"/>
  <c r="D17" i="10"/>
  <c r="D28" i="10" l="1"/>
  <c r="F672" i="1"/>
  <c r="C4" i="10" s="1"/>
  <c r="F667" i="1"/>
  <c r="I667" i="1"/>
  <c r="I672" i="1"/>
  <c r="C7" i="10" s="1"/>
  <c r="D35" i="10"/>
  <c r="D37" i="10"/>
  <c r="D40" i="10"/>
  <c r="D38" i="10"/>
  <c r="D39" i="10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<sst xmlns="http://schemas.openxmlformats.org/spreadsheetml/2006/main" count="3974" uniqueCount="931">
  <si>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</si>
  <si>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</si>
  <si>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</si>
  <si>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</si>
  <si>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</si>
  <si>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</si>
  <si>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</si>
  <si>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</si>
  <si>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</si>
  <si>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</si>
  <si>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</si>
  <si>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</si>
  <si>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</si>
  <si>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</si>
  <si>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</si>
  <si>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</si>
  <si>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</si>
  <si>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</si>
  <si>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</si>
  <si>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</si>
  <si>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</si>
  <si>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</si>
  <si>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</si>
  <si>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</si>
  <si>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</si>
  <si>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</si>
  <si>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</si>
  <si>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</si>
  <si>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</si>
  <si>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</si>
  <si>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</si>
  <si>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</si>
  <si>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</si>
  <si>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</si>
  <si>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</si>
  <si>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</si>
  <si>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</si>
  <si>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</si>
  <si>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</si>
  <si>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</si>
  <si>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</si>
  <si>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</si>
  <si>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</si>
  <si>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</si>
  <si>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</si>
  <si>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</si>
  <si>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</si>
  <si>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</si>
  <si>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</si>
  <si>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</si>
  <si>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</si>
  <si>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</si>
  <si>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</si>
  <si>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</si>
  <si>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</si>
  <si>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</si>
  <si>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</si>
  <si>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</si>
  <si>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</si>
  <si>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</si>
  <si>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</si>
  <si>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</si>
  <si>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</si>
  <si>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</si>
  <si>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</si>
  <si>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</si>
  <si>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</si>
  <si>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</si>
  <si>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</si>
  <si>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</si>
  <si>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</si>
  <si>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</si>
  <si>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</si>
  <si>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</si>
  <si>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</si>
  <si>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</si>
  <si>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</si>
  <si>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</si>
  <si>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</si>
  <si>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</si>
  <si>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</si>
  <si>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</si>
  <si>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</si>
  <si>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</si>
  <si>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</si>
  <si>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</si>
  <si>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</si>
  <si>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</si>
  <si>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</si>
  <si>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</si>
  <si>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</si>
  <si>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</si>
  <si>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</si>
  <si>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</si>
  <si>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</si>
  <si>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</si>
  <si>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</si>
  <si>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</si>
  <si>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</si>
  <si>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</si>
  <si>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</si>
  <si>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</si>
  <si>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</si>
  <si>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</si>
  <si>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</si>
  <si>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</si>
  <si>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</si>
  <si>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</si>
  <si>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</si>
  <si>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</si>
  <si>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</si>
  <si>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</si>
  <si>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</si>
  <si>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</si>
  <si>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</si>
  <si>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</si>
  <si>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</si>
  <si>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</si>
  <si>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</si>
  <si>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</si>
  <si>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</si>
  <si>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</si>
  <si>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</si>
  <si>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</si>
  <si>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</si>
  <si>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</si>
  <si>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</si>
  <si>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</si>
  <si>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</si>
  <si>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</si>
  <si>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</si>
  <si>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</si>
  <si>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</si>
  <si>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</si>
  <si>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</si>
  <si>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</si>
  <si>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</si>
  <si>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</si>
  <si>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</si>
  <si>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</si>
  <si>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</si>
  <si>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</si>
  <si>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</si>
  <si>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</si>
  <si>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</si>
  <si>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</si>
  <si>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</si>
  <si>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</si>
  <si>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</si>
  <si>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</si>
  <si>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</si>
  <si>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</si>
  <si>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</si>
  <si>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</si>
  <si>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</si>
  <si>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</si>
  <si>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</si>
  <si>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</si>
  <si>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</si>
  <si>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</si>
  <si>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</si>
  <si>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</si>
  <si>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</si>
  <si>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</si>
  <si>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</si>
  <si>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</si>
  <si>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</si>
  <si>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</si>
  <si>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</si>
  <si>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</si>
  <si>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</si>
  <si>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</si>
  <si>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</si>
  <si>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</si>
  <si>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</si>
  <si>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</si>
  <si>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</si>
  <si>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</si>
  <si>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</si>
  <si>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</si>
  <si>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</si>
  <si>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</si>
  <si>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</si>
  <si>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</si>
  <si>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</si>
  <si>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</si>
  <si>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</si>
  <si>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</si>
  <si>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</si>
  <si>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</si>
  <si>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</si>
  <si>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</si>
  <si>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</si>
  <si>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</si>
  <si>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</si>
  <si>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</si>
  <si>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</si>
  <si>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</si>
  <si>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</si>
  <si>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</si>
  <si>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</si>
  <si>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</si>
  <si>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</si>
  <si>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</si>
  <si>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</si>
  <si>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</si>
  <si>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</si>
  <si>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</si>
  <si>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</si>
  <si>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</si>
  <si>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</si>
  <si>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</si>
  <si>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</si>
  <si>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</si>
  <si>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</si>
  <si>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</si>
  <si>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</si>
  <si>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</si>
  <si>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</si>
  <si>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</si>
  <si>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</si>
  <si>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</si>
  <si>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</si>
  <si>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</si>
  <si>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</si>
  <si>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</si>
  <si>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</si>
  <si>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</si>
  <si>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</si>
  <si>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</si>
  <si>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</si>
  <si>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</si>
  <si>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</si>
  <si>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</si>
  <si>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</si>
  <si>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</si>
  <si>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</si>
  <si>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</si>
  <si>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</si>
  <si>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</si>
  <si>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</si>
  <si>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</si>
  <si>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</si>
  <si>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</si>
  <si>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</si>
  <si>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</si>
  <si>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</si>
  <si>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</si>
  <si>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</si>
  <si>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</si>
  <si>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</si>
  <si>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</si>
  <si>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</si>
  <si>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</si>
  <si>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</si>
  <si>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</si>
  <si>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</si>
  <si>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</si>
  <si>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</si>
  <si>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</si>
  <si>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</si>
  <si>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</si>
  <si>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</si>
  <si>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</si>
  <si>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</si>
  <si>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</si>
  <si>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</si>
  <si>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</si>
  <si>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</si>
  <si>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</si>
  <si>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</si>
  <si>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</si>
  <si>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</si>
  <si>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</si>
  <si>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</si>
  <si>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</si>
  <si>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</si>
  <si>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</si>
  <si>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</si>
  <si>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</si>
  <si>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</si>
  <si>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</si>
  <si>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</si>
  <si>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</si>
  <si>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</si>
  <si>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</si>
  <si>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</si>
  <si>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</si>
  <si>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</si>
  <si>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</si>
  <si>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</si>
  <si>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</si>
  <si>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</si>
  <si>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</si>
  <si>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</si>
  <si>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</si>
  <si>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</si>
  <si>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</si>
  <si>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</si>
  <si>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</si>
  <si>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</si>
  <si>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</si>
  <si>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</si>
  <si>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</si>
  <si>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</si>
  <si>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</si>
  <si>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</si>
  <si>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</si>
  <si>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</si>
  <si>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</si>
  <si>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</si>
  <si>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</si>
  <si>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</si>
  <si>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</si>
  <si>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</si>
  <si>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</si>
  <si>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</si>
  <si>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</si>
  <si>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</si>
  <si>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</si>
  <si>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</si>
  <si>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</si>
  <si>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</si>
  <si>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</si>
  <si>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</si>
  <si>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</si>
  <si>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</si>
  <si>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</si>
  <si>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</si>
  <si>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</si>
  <si>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</si>
  <si>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</si>
  <si>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</si>
  <si>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</si>
  <si>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</si>
  <si>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</si>
  <si>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</si>
  <si>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</si>
  <si>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</si>
  <si>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</si>
  <si>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</si>
  <si>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</si>
  <si>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</si>
  <si>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</si>
  <si>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</si>
  <si>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</si>
  <si>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</si>
  <si>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</si>
  <si>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</si>
  <si>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</si>
  <si>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</si>
  <si>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</si>
  <si>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</si>
  <si>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</si>
  <si>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</si>
  <si>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</si>
  <si>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</si>
  <si>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</si>
  <si>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</si>
  <si>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</si>
  <si>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</si>
  <si>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</si>
  <si>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</si>
  <si>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</si>
  <si>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</si>
  <si>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</si>
  <si>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</si>
  <si>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</si>
  <si>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</si>
  <si>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</si>
  <si>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</si>
  <si>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</si>
  <si>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</si>
  <si>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</si>
  <si>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</si>
  <si>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</si>
  <si>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</si>
  <si>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</si>
  <si>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</si>
  <si>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</si>
  <si>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</si>
  <si>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</si>
  <si>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</si>
  <si>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</si>
  <si>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</si>
  <si>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</si>
  <si>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</si>
  <si>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</si>
  <si>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</si>
  <si>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</si>
  <si>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</si>
  <si>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</si>
  <si>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</si>
  <si>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</si>
  <si>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</si>
  <si>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</si>
  <si>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</si>
  <si>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</si>
  <si>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</si>
  <si>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</si>
  <si>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</si>
  <si>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</si>
  <si>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</si>
  <si>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</si>
  <si>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</si>
  <si>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</si>
  <si>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</si>
  <si>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</si>
  <si>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</si>
  <si>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</si>
  <si>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</si>
  <si>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</si>
  <si>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</si>
  <si>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</si>
  <si>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</si>
  <si>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</si>
  <si>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</si>
  <si>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</si>
  <si>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</si>
  <si>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</si>
  <si>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</si>
  <si>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</si>
  <si>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</si>
  <si>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</si>
  <si>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</si>
  <si>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</si>
  <si>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</si>
  <si>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</si>
  <si>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</si>
  <si>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</si>
  <si>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</si>
  <si>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</si>
  <si>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</si>
  <si>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</si>
  <si>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</si>
  <si>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</si>
  <si>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</si>
  <si>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</si>
  <si>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</si>
  <si>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</si>
  <si>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</si>
  <si>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</si>
  <si>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</si>
  <si>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</si>
  <si>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</si>
  <si>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</si>
  <si>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</si>
  <si>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</si>
  <si>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</si>
  <si>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</si>
  <si>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</si>
  <si>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</si>
  <si>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</si>
  <si>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</si>
  <si>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</si>
  <si>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</si>
  <si>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</si>
  <si>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</si>
  <si>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</si>
  <si>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</si>
  <si>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</si>
  <si>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</si>
  <si>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</si>
  <si>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</si>
  <si>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</si>
  <si>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</si>
  <si>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</si>
  <si>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</si>
  <si>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</si>
  <si>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</si>
  <si>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</si>
  <si>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</si>
  <si>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</si>
  <si>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</si>
  <si>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</si>
  <si>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</si>
  <si>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</si>
  <si>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</si>
  <si>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</si>
  <si>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</si>
  <si>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</si>
  <si>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</si>
  <si>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</si>
  <si>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</si>
  <si>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</si>
  <si>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</si>
  <si>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</si>
  <si>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</si>
  <si>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</si>
  <si>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</si>
  <si>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</si>
  <si>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</si>
  <si>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</si>
  <si>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</si>
  <si>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</si>
  <si>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</si>
  <si>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</si>
  <si>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</si>
  <si>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</si>
  <si>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</si>
  <si>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</si>
  <si>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</si>
  <si>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</si>
  <si>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</si>
  <si>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</si>
  <si>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</si>
  <si>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</si>
  <si>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</si>
  <si>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</si>
  <si>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</si>
  <si>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</si>
  <si>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</si>
  <si>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</si>
  <si>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</si>
  <si>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</si>
  <si>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</si>
  <si>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</si>
  <si>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</si>
  <si>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</si>
  <si>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</si>
  <si>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</si>
  <si>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</si>
  <si>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</si>
  <si>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</si>
  <si>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</si>
  <si>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</si>
  <si>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</si>
  <si>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</si>
  <si>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</si>
  <si>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</si>
  <si>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</si>
  <si>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</si>
  <si>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</si>
  <si>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</si>
  <si>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</si>
  <si>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</si>
  <si>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</si>
  <si>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</si>
  <si>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</si>
  <si>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</si>
  <si>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</si>
  <si>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</si>
  <si>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</si>
  <si>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</si>
  <si>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</si>
  <si>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</si>
  <si>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</si>
  <si>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</si>
  <si>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</si>
  <si>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</si>
  <si>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</si>
  <si>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</si>
  <si>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</si>
  <si>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</si>
  <si>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</si>
  <si>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</si>
  <si>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</si>
  <si>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</si>
  <si>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</si>
  <si>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</si>
  <si>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</si>
  <si>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</si>
  <si>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</si>
  <si>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</si>
  <si>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</si>
  <si>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</si>
  <si>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</si>
  <si>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</si>
  <si>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</si>
  <si>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</si>
  <si>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</si>
  <si>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</si>
  <si>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</si>
  <si>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</si>
  <si>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</si>
  <si>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</si>
  <si>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</si>
  <si>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</si>
  <si>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</si>
  <si>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</si>
  <si>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</si>
  <si>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</si>
  <si>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</si>
  <si>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</si>
  <si>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</si>
  <si>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</si>
  <si>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</si>
  <si>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</si>
  <si>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</si>
  <si>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</si>
  <si>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</si>
  <si>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</si>
  <si>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</si>
  <si>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</si>
  <si>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</si>
  <si>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</si>
  <si>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</si>
  <si>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</si>
  <si>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</si>
  <si>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</si>
  <si>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</si>
  <si>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</si>
  <si>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</si>
  <si>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</si>
  <si>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</si>
  <si>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</si>
  <si>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</si>
  <si>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</si>
  <si>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</si>
  <si>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</si>
  <si>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</si>
  <si>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</si>
  <si>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</si>
  <si>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</si>
  <si>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</si>
  <si>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</si>
  <si>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</si>
  <si>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</si>
  <si>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</si>
  <si>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</si>
  <si>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</si>
  <si>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</si>
  <si>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</si>
  <si>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</si>
  <si>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</si>
  <si>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</si>
  <si>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</si>
  <si>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</si>
  <si>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</si>
  <si>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</si>
  <si>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</si>
  <si>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</si>
  <si>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</si>
  <si>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</si>
  <si>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</si>
  <si>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</si>
  <si>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</si>
  <si>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</si>
  <si>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</si>
  <si>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</si>
  <si>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</si>
  <si>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</si>
  <si>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</si>
  <si>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</si>
  <si>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</si>
  <si>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</si>
  <si>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</si>
  <si>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</si>
  <si>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</si>
  <si>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</si>
  <si>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</si>
  <si>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</si>
  <si>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</si>
  <si>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</si>
  <si>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</si>
  <si>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</si>
  <si>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</si>
  <si>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</si>
  <si>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</si>
  <si>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</si>
  <si>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</si>
  <si>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</si>
  <si>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</si>
  <si>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</si>
  <si>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</si>
  <si>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</si>
  <si>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</si>
  <si>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</si>
  <si>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</si>
  <si>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</si>
  <si>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</si>
  <si>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</si>
  <si>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</si>
  <si>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</si>
  <si>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</si>
  <si>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</si>
  <si>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</si>
  <si>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</si>
  <si>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</si>
  <si>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</si>
  <si>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</si>
  <si>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</si>
  <si>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</si>
  <si>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</si>
  <si>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</si>
  <si>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</si>
  <si>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</si>
  <si>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</si>
  <si>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</si>
  <si>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</si>
  <si>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</si>
  <si>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</si>
  <si>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</si>
  <si>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</si>
  <si>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</si>
  <si>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</si>
  <si>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</si>
  <si>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</si>
  <si>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</si>
  <si>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</si>
  <si>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</si>
  <si>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</si>
  <si>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</si>
  <si>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</si>
  <si>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</si>
  <si>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</si>
  <si>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</si>
  <si>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</si>
  <si>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</si>
  <si>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</si>
  <si>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</si>
  <si>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</si>
  <si>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</si>
  <si>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</si>
  <si>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</si>
  <si>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</si>
  <si>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</si>
  <si>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</si>
  <si>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</si>
  <si>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</si>
  <si>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</si>
  <si>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</si>
  <si>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</si>
  <si>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</si>
  <si>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</si>
  <si>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</si>
  <si>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</si>
  <si>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</si>
  <si>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</si>
  <si>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</si>
  <si>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</si>
  <si>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</si>
  <si>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</si>
  <si>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</si>
  <si>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</si>
  <si>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</si>
  <si>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</si>
  <si>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</si>
  <si>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</si>
  <si>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</si>
  <si>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</si>
  <si>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</si>
  <si>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</si>
  <si>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</si>
  <si>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</si>
  <si>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</si>
  <si>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</si>
  <si>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</si>
  <si>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</si>
  <si>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</si>
  <si>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</si>
  <si>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</si>
  <si>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</si>
  <si>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</si>
  <si>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</si>
  <si>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</si>
  <si>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</si>
  <si>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</si>
  <si>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</si>
  <si>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</si>
  <si>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</si>
  <si>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</si>
  <si>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</si>
  <si>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</si>
  <si>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</si>
  <si>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</si>
  <si>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</si>
  <si>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</si>
  <si>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</si>
  <si>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</si>
  <si>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</si>
  <si>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</si>
  <si>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</si>
  <si>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</si>
  <si>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</si>
  <si>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</si>
  <si>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</si>
  <si>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</si>
  <si>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</si>
  <si>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</si>
  <si>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</si>
  <si>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</si>
  <si>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</si>
  <si>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</si>
  <si>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</si>
  <si>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</si>
  <si>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</si>
  <si>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</si>
  <si>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</si>
  <si>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</si>
  <si>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</si>
  <si>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</si>
  <si>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</si>
  <si>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</si>
  <si>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</si>
  <si>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</si>
  <si>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</si>
  <si>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</si>
  <si>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</si>
  <si>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</si>
  <si>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</si>
  <si>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</si>
  <si>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</si>
  <si>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</si>
  <si>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</si>
  <si>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</si>
  <si>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</si>
  <si>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</si>
  <si>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</si>
  <si>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</si>
  <si>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</si>
  <si>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</si>
  <si>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</si>
  <si>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</si>
  <si>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</si>
  <si>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</si>
  <si>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</si>
  <si>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</si>
  <si>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</si>
  <si>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</si>
  <si>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</si>
  <si>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</si>
  <si>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</si>
  <si>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</si>
  <si>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</si>
  <si>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</si>
  <si>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</si>
  <si>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</si>
  <si>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</si>
  <si>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</si>
  <si>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</si>
  <si>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</si>
  <si>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</si>
  <si>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</si>
  <si>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</si>
  <si>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</si>
  <si>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</si>
  <si>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</si>
  <si>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</si>
  <si>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</si>
  <si>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</si>
  <si>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</si>
  <si>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</si>
  <si>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</si>
  <si>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</si>
  <si>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</si>
  <si>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</si>
  <si>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</si>
  <si>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</si>
  <si>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</si>
  <si>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</si>
  <si>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</si>
  <si>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</si>
  <si>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</si>
  <si>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</si>
  <si>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</si>
  <si>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</si>
  <si>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</si>
  <si>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</si>
  <si>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</si>
  <si>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</si>
  <si>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</si>
  <si>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</si>
  <si>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</si>
  <si>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</si>
  <si>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</si>
  <si>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</si>
  <si>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</si>
  <si>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</si>
  <si>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</si>
  <si>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</si>
  <si>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</si>
  <si>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</si>
  <si>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</si>
  <si>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</si>
  <si>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</si>
  <si>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</si>
  <si>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</si>
  <si>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</si>
  <si>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</si>
  <si>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</si>
  <si>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</si>
  <si>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</si>
  <si>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</si>
  <si>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</si>
  <si>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</si>
  <si>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</si>
  <si>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</si>
  <si>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</si>
  <si>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</si>
  <si>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</si>
  <si>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</si>
  <si>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</si>
  <si>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</si>
  <si>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</si>
  <si>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</si>
  <si>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</si>
  <si>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</si>
  <si>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</si>
  <si>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</si>
  <si>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</si>
  <si>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</si>
  <si>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</si>
  <si>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</si>
  <si>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</si>
  <si>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</si>
  <si>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</si>
  <si>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</si>
  <si>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</si>
  <si>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</si>
  <si>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</si>
  <si>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07/12</t>
  </si>
  <si>
    <t>08/32</t>
  </si>
  <si>
    <t>07/13</t>
  </si>
  <si>
    <t>Other Additions Revenues: NH Public Health Trust Settlement:       $ 9,632.</t>
  </si>
  <si>
    <t>Total Fund Equity, July 1, 2013, as previously reported:</t>
  </si>
  <si>
    <t xml:space="preserve">                                         Fund 10               Fund 21                  Fund 22               Fund 30                       Fund 70</t>
  </si>
  <si>
    <t xml:space="preserve">                                         General          Food Service            All Other            Capital Projects                   Trust</t>
  </si>
  <si>
    <t>As previous:                   164,788                     0                            0                 (4,611,925.)                             0</t>
  </si>
  <si>
    <t xml:space="preserve">Add: Audiitors Ad. - Various: </t>
  </si>
  <si>
    <t xml:space="preserve">                                         (12,816)                    0                            0                  4,755,102.                               0</t>
  </si>
  <si>
    <t xml:space="preserve"> As restated, 07/01/13:   151,972                      0                            0                      143,177.                              0</t>
  </si>
  <si>
    <t xml:space="preserve">(Agrees to General Ledger &amp; Financial Statements) </t>
  </si>
  <si>
    <t>Capital Projects Fund Total Fund Equity of (675,569.): This negative fund balance is produced by the page 1, line16</t>
  </si>
  <si>
    <t>issue of a BAN (Bond Anticipation Note) on 05/16/14 for 1,800,000. which subsquently matures after the year end</t>
  </si>
  <si>
    <t>(06/30/14) on 07/18/14. This BAN was replaced by the permanent 20 year new Bond issue on 07/17/14 for 1,840,000.</t>
  </si>
  <si>
    <t>Therefore on 07/18/14 the BAN of 1,800,000. will be eliminated from the page 1 Balance Sheet producing a positive</t>
  </si>
  <si>
    <t>fund balance of (675,569) + 1,800,000. = 1,124,431. The permanent 20 year Bond issue is not recorded on page 1</t>
  </si>
  <si>
    <t xml:space="preserve"> Balance Sheet but as a separate stand alone schedule on page 20 for next year (06/30/15).</t>
  </si>
  <si>
    <t>07/33</t>
  </si>
  <si>
    <t>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</si>
</sst>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930</v>
      </c>
      <c r="B2" s="21">
        <v>539</v>
      </c>
      <c r="C2" s="21">
        <v>539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524432</v>
      </c>
      <c r="G9" s="18"/>
      <c r="H9" s="18"/>
      <c r="I9" s="18">
        <v>1606790</v>
      </c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32026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79143</v>
      </c>
      <c r="G13" s="18"/>
      <c r="H13" s="18">
        <v>7608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715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636316</v>
      </c>
      <c r="G19" s="41">
        <f>SUM(G9:G18)</f>
        <v>0</v>
      </c>
      <c r="H19" s="41">
        <f>SUM(H9:H18)</f>
        <v>7608</v>
      </c>
      <c r="I19" s="41">
        <f>SUM(I9:I18)</f>
        <v>1606790</v>
      </c>
      <c r="J19" s="41">
        <f>SUM(J9:J18)</f>
        <v>0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6092</v>
      </c>
      <c r="I22" s="18">
        <v>25934</v>
      </c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143282</v>
      </c>
      <c r="G23" s="18"/>
      <c r="H23" s="18">
        <v>134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144505</v>
      </c>
      <c r="G24" s="18"/>
      <c r="H24" s="18">
        <v>1000</v>
      </c>
      <c r="I24" s="18">
        <v>447447</v>
      </c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>
        <v>1800000</v>
      </c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>
        <v>8978</v>
      </c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17796</v>
      </c>
      <c r="G29" s="18"/>
      <c r="H29" s="18">
        <v>382</v>
      </c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305583</v>
      </c>
      <c r="G32" s="41">
        <f>SUM(G22:G31)</f>
        <v>0</v>
      </c>
      <c r="H32" s="41">
        <f>SUM(H22:H31)</f>
        <v>7608</v>
      </c>
      <c r="I32" s="41">
        <f>SUM(I22:I31)</f>
        <v>2282359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v>-675569</v>
      </c>
      <c r="J48" s="13">
        <f>SUM(I459)</f>
        <v>0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330733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330733</v>
      </c>
      <c r="G51" s="41">
        <f>SUM(G35:G50)</f>
        <v>0</v>
      </c>
      <c r="H51" s="41">
        <f>SUM(H35:H50)</f>
        <v>0</v>
      </c>
      <c r="I51" s="41">
        <f>SUM(I35:I50)</f>
        <v>-675569</v>
      </c>
      <c r="J51" s="41">
        <f>SUM(J35:J50)</f>
        <v>0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636316</v>
      </c>
      <c r="G52" s="41">
        <f>G51+G32</f>
        <v>0</v>
      </c>
      <c r="H52" s="41">
        <f>H51+H32</f>
        <v>7608</v>
      </c>
      <c r="I52" s="41">
        <f>I51+I32</f>
        <v>1606790</v>
      </c>
      <c r="J52" s="41">
        <f>J51+J32</f>
        <v>0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2077651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2077651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956</v>
      </c>
      <c r="G96" s="18"/>
      <c r="H96" s="18"/>
      <c r="I96" s="18">
        <v>521</v>
      </c>
      <c r="J96" s="18"/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>
        <v>720000</v>
      </c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9632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8245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18833</v>
      </c>
      <c r="G111" s="41">
        <f>SUM(G96:G110)</f>
        <v>0</v>
      </c>
      <c r="H111" s="41">
        <f>SUM(H96:H110)</f>
        <v>0</v>
      </c>
      <c r="I111" s="41">
        <f>SUM(I96:I110)</f>
        <v>720521</v>
      </c>
      <c r="J111" s="41">
        <f>SUM(J96:J110)</f>
        <v>0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2096484</v>
      </c>
      <c r="G112" s="41">
        <f>G60+G111</f>
        <v>0</v>
      </c>
      <c r="H112" s="41">
        <f>H60+H79+H94+H111</f>
        <v>0</v>
      </c>
      <c r="I112" s="41">
        <f>I60+I111</f>
        <v>720521</v>
      </c>
      <c r="J112" s="41">
        <f>J60+J111</f>
        <v>0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837461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315817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1153278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54341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135315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189656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1342934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18802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3788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32708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10962</v>
      </c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32708</v>
      </c>
      <c r="G162" s="41">
        <f>SUM(G150:G161)</f>
        <v>0</v>
      </c>
      <c r="H162" s="41">
        <f>SUM(H150:H161)</f>
        <v>33552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32708</v>
      </c>
      <c r="G169" s="41">
        <f>G147+G162+SUM(G163:G168)</f>
        <v>0</v>
      </c>
      <c r="H169" s="41">
        <f>H147+H162+SUM(H163:H168)</f>
        <v>33552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550000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550000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550000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3472126</v>
      </c>
      <c r="G193" s="47">
        <f>G112+G140+G169+G192</f>
        <v>0</v>
      </c>
      <c r="H193" s="47">
        <f>H112+H140+H169+H192</f>
        <v>33552</v>
      </c>
      <c r="I193" s="47">
        <f>I112+I140+I169+I192</f>
        <v>1270521</v>
      </c>
      <c r="J193" s="47">
        <f>J112+J140+J192</f>
        <v>0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348134</v>
      </c>
      <c r="G197" s="18">
        <v>229846</v>
      </c>
      <c r="H197" s="18">
        <v>17975</v>
      </c>
      <c r="I197" s="18">
        <v>28296</v>
      </c>
      <c r="J197" s="18">
        <v>4367</v>
      </c>
      <c r="K197" s="18"/>
      <c r="L197" s="19">
        <f>SUM(F197:K197)</f>
        <v>628618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98189</v>
      </c>
      <c r="G198" s="18">
        <v>66321</v>
      </c>
      <c r="H198" s="18">
        <v>234094</v>
      </c>
      <c r="I198" s="18">
        <v>387</v>
      </c>
      <c r="J198" s="18">
        <v>90</v>
      </c>
      <c r="K198" s="18"/>
      <c r="L198" s="19">
        <f>SUM(F198:K198)</f>
        <v>399081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5309</v>
      </c>
      <c r="G200" s="18">
        <v>936</v>
      </c>
      <c r="H200" s="18"/>
      <c r="I200" s="18">
        <v>3586</v>
      </c>
      <c r="J200" s="18"/>
      <c r="K200" s="18"/>
      <c r="L200" s="19">
        <f>SUM(F200:K200)</f>
        <v>9831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32448</v>
      </c>
      <c r="G202" s="18">
        <v>2821</v>
      </c>
      <c r="H202" s="18">
        <v>18</v>
      </c>
      <c r="I202" s="18">
        <v>584</v>
      </c>
      <c r="J202" s="18"/>
      <c r="K202" s="18"/>
      <c r="L202" s="19">
        <f t="shared" ref="L202:L208" si="0">SUM(F202:K202)</f>
        <v>35871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28746</v>
      </c>
      <c r="G203" s="18">
        <v>10998</v>
      </c>
      <c r="H203" s="18"/>
      <c r="I203" s="18"/>
      <c r="J203" s="18"/>
      <c r="K203" s="18"/>
      <c r="L203" s="19">
        <f t="shared" si="0"/>
        <v>39744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2050</v>
      </c>
      <c r="G204" s="18">
        <v>165</v>
      </c>
      <c r="H204" s="18">
        <v>152290</v>
      </c>
      <c r="I204" s="18">
        <v>1384</v>
      </c>
      <c r="J204" s="18"/>
      <c r="K204" s="18">
        <v>2496</v>
      </c>
      <c r="L204" s="19">
        <f t="shared" si="0"/>
        <v>158385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93402</v>
      </c>
      <c r="G205" s="18">
        <v>50975</v>
      </c>
      <c r="H205" s="18">
        <v>4481</v>
      </c>
      <c r="I205" s="18">
        <v>3315</v>
      </c>
      <c r="J205" s="18">
        <v>1210</v>
      </c>
      <c r="K205" s="18">
        <v>4961</v>
      </c>
      <c r="L205" s="19">
        <f t="shared" si="0"/>
        <v>158344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2106</v>
      </c>
      <c r="G207" s="18">
        <v>51</v>
      </c>
      <c r="H207" s="18">
        <v>13023</v>
      </c>
      <c r="I207" s="18">
        <v>10111</v>
      </c>
      <c r="J207" s="18"/>
      <c r="K207" s="18"/>
      <c r="L207" s="19">
        <f t="shared" si="0"/>
        <v>25291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204050</v>
      </c>
      <c r="I208" s="18"/>
      <c r="J208" s="18"/>
      <c r="K208" s="18"/>
      <c r="L208" s="19">
        <f t="shared" si="0"/>
        <v>204050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610384</v>
      </c>
      <c r="G211" s="41">
        <f t="shared" si="1"/>
        <v>362113</v>
      </c>
      <c r="H211" s="41">
        <f t="shared" si="1"/>
        <v>625931</v>
      </c>
      <c r="I211" s="41">
        <f t="shared" si="1"/>
        <v>47663</v>
      </c>
      <c r="J211" s="41">
        <f t="shared" si="1"/>
        <v>5667</v>
      </c>
      <c r="K211" s="41">
        <f t="shared" si="1"/>
        <v>7457</v>
      </c>
      <c r="L211" s="41">
        <f t="shared" si="1"/>
        <v>1659215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799371</v>
      </c>
      <c r="I233" s="18"/>
      <c r="J233" s="18"/>
      <c r="K233" s="18"/>
      <c r="L233" s="19">
        <f>SUM(F233:K233)</f>
        <v>799371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408016</v>
      </c>
      <c r="I234" s="18"/>
      <c r="J234" s="18"/>
      <c r="K234" s="18"/>
      <c r="L234" s="19">
        <f>SUM(F234:K234)</f>
        <v>408016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29553</v>
      </c>
      <c r="I244" s="18"/>
      <c r="J244" s="18"/>
      <c r="K244" s="18"/>
      <c r="L244" s="19">
        <f t="shared" si="4"/>
        <v>29553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1236940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1236940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610384</v>
      </c>
      <c r="G257" s="41">
        <f t="shared" si="8"/>
        <v>362113</v>
      </c>
      <c r="H257" s="41">
        <f t="shared" si="8"/>
        <v>1862871</v>
      </c>
      <c r="I257" s="41">
        <f t="shared" si="8"/>
        <v>47663</v>
      </c>
      <c r="J257" s="41">
        <f t="shared" si="8"/>
        <v>5667</v>
      </c>
      <c r="K257" s="41">
        <f t="shared" si="8"/>
        <v>7457</v>
      </c>
      <c r="L257" s="41">
        <f t="shared" si="8"/>
        <v>2896155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231850</v>
      </c>
      <c r="L260" s="19">
        <f>SUM(F260:K260)</f>
        <v>231850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165360</v>
      </c>
      <c r="L261" s="19">
        <f>SUM(F261:K261)</f>
        <v>165360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397210</v>
      </c>
      <c r="L270" s="41">
        <f t="shared" si="9"/>
        <v>397210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610384</v>
      </c>
      <c r="G271" s="42">
        <f t="shared" si="11"/>
        <v>362113</v>
      </c>
      <c r="H271" s="42">
        <f t="shared" si="11"/>
        <v>1862871</v>
      </c>
      <c r="I271" s="42">
        <f t="shared" si="11"/>
        <v>47663</v>
      </c>
      <c r="J271" s="42">
        <f t="shared" si="11"/>
        <v>5667</v>
      </c>
      <c r="K271" s="42">
        <f t="shared" si="11"/>
        <v>404667</v>
      </c>
      <c r="L271" s="42">
        <f t="shared" si="11"/>
        <v>3293365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2610</v>
      </c>
      <c r="G276" s="18">
        <v>585</v>
      </c>
      <c r="H276" s="18"/>
      <c r="I276" s="18">
        <v>29</v>
      </c>
      <c r="J276" s="18"/>
      <c r="K276" s="18"/>
      <c r="L276" s="19">
        <f>SUM(F276:K276)</f>
        <v>3224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11098</v>
      </c>
      <c r="G277" s="18">
        <v>3874</v>
      </c>
      <c r="H277" s="18"/>
      <c r="I277" s="18"/>
      <c r="J277" s="18"/>
      <c r="K277" s="18"/>
      <c r="L277" s="19">
        <f>SUM(F277:K277)</f>
        <v>14972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3000</v>
      </c>
      <c r="G281" s="18">
        <v>649</v>
      </c>
      <c r="H281" s="18">
        <v>10536</v>
      </c>
      <c r="I281" s="18"/>
      <c r="J281" s="18"/>
      <c r="K281" s="18"/>
      <c r="L281" s="19">
        <f t="shared" ref="L281:L287" si="12">SUM(F281:K281)</f>
        <v>14185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1171</v>
      </c>
      <c r="L285" s="19">
        <f t="shared" si="12"/>
        <v>1171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16708</v>
      </c>
      <c r="G290" s="42">
        <f t="shared" si="13"/>
        <v>5108</v>
      </c>
      <c r="H290" s="42">
        <f t="shared" si="13"/>
        <v>10536</v>
      </c>
      <c r="I290" s="42">
        <f t="shared" si="13"/>
        <v>29</v>
      </c>
      <c r="J290" s="42">
        <f t="shared" si="13"/>
        <v>0</v>
      </c>
      <c r="K290" s="42">
        <f t="shared" si="13"/>
        <v>1171</v>
      </c>
      <c r="L290" s="41">
        <f t="shared" si="13"/>
        <v>33552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16708</v>
      </c>
      <c r="G338" s="41">
        <f t="shared" si="20"/>
        <v>5108</v>
      </c>
      <c r="H338" s="41">
        <f t="shared" si="20"/>
        <v>10536</v>
      </c>
      <c r="I338" s="41">
        <f t="shared" si="20"/>
        <v>29</v>
      </c>
      <c r="J338" s="41">
        <f t="shared" si="20"/>
        <v>0</v>
      </c>
      <c r="K338" s="41">
        <f t="shared" si="20"/>
        <v>1171</v>
      </c>
      <c r="L338" s="41">
        <f t="shared" si="20"/>
        <v>33552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16708</v>
      </c>
      <c r="G352" s="41">
        <f>G338</f>
        <v>5108</v>
      </c>
      <c r="H352" s="41">
        <f>H338</f>
        <v>10536</v>
      </c>
      <c r="I352" s="41">
        <f>I338</f>
        <v>29</v>
      </c>
      <c r="J352" s="41">
        <f>J338</f>
        <v>0</v>
      </c>
      <c r="K352" s="47">
        <f>K338+K351</f>
        <v>1171</v>
      </c>
      <c r="L352" s="41">
        <f>L338+L351</f>
        <v>33552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234764</v>
      </c>
      <c r="I376" s="18"/>
      <c r="J376" s="18"/>
      <c r="K376" s="18"/>
      <c r="L376" s="13">
        <f t="shared" si="23"/>
        <v>234764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1821921</v>
      </c>
      <c r="I378" s="18"/>
      <c r="J378" s="18"/>
      <c r="K378" s="18"/>
      <c r="L378" s="13">
        <f t="shared" si="23"/>
        <v>1821921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>
        <v>16907</v>
      </c>
      <c r="K379" s="18"/>
      <c r="L379" s="13">
        <f t="shared" si="23"/>
        <v>16907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>
        <v>15675</v>
      </c>
      <c r="L380" s="13">
        <f t="shared" si="23"/>
        <v>15675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2056685</v>
      </c>
      <c r="I382" s="41">
        <f t="shared" si="24"/>
        <v>0</v>
      </c>
      <c r="J382" s="47">
        <f t="shared" si="24"/>
        <v>16907</v>
      </c>
      <c r="K382" s="47">
        <f t="shared" si="24"/>
        <v>15675</v>
      </c>
      <c r="L382" s="47">
        <f t="shared" si="24"/>
        <v>2089267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151972</v>
      </c>
      <c r="G465" s="18">
        <v>0</v>
      </c>
      <c r="H465" s="18">
        <v>0</v>
      </c>
      <c r="I465" s="18">
        <v>143177</v>
      </c>
      <c r="J465" s="18">
        <v>0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3462494+9632</f>
        <v>3472126</v>
      </c>
      <c r="G468" s="18"/>
      <c r="H468" s="18">
        <v>33552</v>
      </c>
      <c r="I468" s="18">
        <v>1270521</v>
      </c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3472126</v>
      </c>
      <c r="G470" s="53">
        <f>SUM(G468:G469)</f>
        <v>0</v>
      </c>
      <c r="H470" s="53">
        <f>SUM(H468:H469)</f>
        <v>33552</v>
      </c>
      <c r="I470" s="53">
        <f>SUM(I468:I469)</f>
        <v>1270521</v>
      </c>
      <c r="J470" s="53">
        <f>SUM(J468:J469)</f>
        <v>0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3293365</v>
      </c>
      <c r="G472" s="18"/>
      <c r="H472" s="18">
        <v>33552</v>
      </c>
      <c r="I472" s="18">
        <v>2089267</v>
      </c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3293365</v>
      </c>
      <c r="G474" s="53">
        <f>SUM(G472:G473)</f>
        <v>0</v>
      </c>
      <c r="H474" s="53">
        <f>SUM(H472:H473)</f>
        <v>33552</v>
      </c>
      <c r="I474" s="53">
        <f>SUM(I472:I473)</f>
        <v>2089267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330733</v>
      </c>
      <c r="G476" s="53">
        <f>(G465+G470)- G474</f>
        <v>0</v>
      </c>
      <c r="H476" s="53">
        <f>(H465+H470)- H474</f>
        <v>0</v>
      </c>
      <c r="I476" s="53">
        <f>(I465+I470)- I474</f>
        <v>-675569</v>
      </c>
      <c r="J476" s="53">
        <f>(J465+J470)- J474</f>
        <v>0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929</v>
      </c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4571850</v>
      </c>
      <c r="G493" s="18">
        <v>550000</v>
      </c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3.2</v>
      </c>
      <c r="G494" s="18">
        <v>3.25</v>
      </c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4571850</v>
      </c>
      <c r="G495" s="18">
        <v>550000</v>
      </c>
      <c r="H495" s="18"/>
      <c r="I495" s="18"/>
      <c r="J495" s="18"/>
      <c r="K495" s="53">
        <f>SUM(F495:J495)</f>
        <v>5121850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231850</v>
      </c>
      <c r="G497" s="18">
        <v>0</v>
      </c>
      <c r="H497" s="18"/>
      <c r="I497" s="18"/>
      <c r="J497" s="18"/>
      <c r="K497" s="53">
        <f t="shared" si="35"/>
        <v>231850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4340000</v>
      </c>
      <c r="G498" s="204">
        <v>550000</v>
      </c>
      <c r="H498" s="204"/>
      <c r="I498" s="204"/>
      <c r="J498" s="204"/>
      <c r="K498" s="205">
        <f t="shared" si="35"/>
        <v>4890000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1449897.04</v>
      </c>
      <c r="G499" s="18">
        <v>178798.97</v>
      </c>
      <c r="H499" s="18"/>
      <c r="I499" s="18"/>
      <c r="J499" s="18"/>
      <c r="K499" s="53">
        <f t="shared" si="35"/>
        <v>1628696.01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5789897.04</v>
      </c>
      <c r="G500" s="42">
        <f>SUM(G498:G499)</f>
        <v>728798.97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6518696.0099999998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230000</v>
      </c>
      <c r="G501" s="204">
        <v>27500</v>
      </c>
      <c r="H501" s="204"/>
      <c r="I501" s="204"/>
      <c r="J501" s="204"/>
      <c r="K501" s="205">
        <f t="shared" si="35"/>
        <v>257500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147193.76</v>
      </c>
      <c r="G502" s="18">
        <v>17424.45</v>
      </c>
      <c r="H502" s="18"/>
      <c r="I502" s="18"/>
      <c r="J502" s="18"/>
      <c r="K502" s="53">
        <f t="shared" si="35"/>
        <v>164618.21000000002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377193.76</v>
      </c>
      <c r="G503" s="42">
        <f>SUM(G501:G502)</f>
        <v>44924.45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422118.21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108280</v>
      </c>
      <c r="G521" s="18">
        <v>71047</v>
      </c>
      <c r="H521" s="18">
        <v>202485</v>
      </c>
      <c r="I521" s="18">
        <v>387</v>
      </c>
      <c r="J521" s="18">
        <v>90</v>
      </c>
      <c r="K521" s="18"/>
      <c r="L521" s="88">
        <f>SUM(F521:K521)</f>
        <v>382289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408016</v>
      </c>
      <c r="I523" s="18"/>
      <c r="J523" s="18"/>
      <c r="K523" s="18"/>
      <c r="L523" s="88">
        <f>SUM(F523:K523)</f>
        <v>408016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108280</v>
      </c>
      <c r="G524" s="108">
        <f t="shared" ref="G524:L524" si="36">SUM(G521:G523)</f>
        <v>71047</v>
      </c>
      <c r="H524" s="108">
        <f t="shared" si="36"/>
        <v>610501</v>
      </c>
      <c r="I524" s="108">
        <f t="shared" si="36"/>
        <v>387</v>
      </c>
      <c r="J524" s="108">
        <f t="shared" si="36"/>
        <v>90</v>
      </c>
      <c r="K524" s="108">
        <f t="shared" si="36"/>
        <v>0</v>
      </c>
      <c r="L524" s="89">
        <f t="shared" si="36"/>
        <v>790305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31609</v>
      </c>
      <c r="I526" s="18"/>
      <c r="J526" s="18"/>
      <c r="K526" s="18"/>
      <c r="L526" s="88">
        <f>SUM(F526:K526)</f>
        <v>31609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31609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31609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5316</v>
      </c>
      <c r="G531" s="18">
        <v>3325</v>
      </c>
      <c r="H531" s="18"/>
      <c r="I531" s="18"/>
      <c r="J531" s="18"/>
      <c r="K531" s="18"/>
      <c r="L531" s="88">
        <f>SUM(F531:K531)</f>
        <v>8641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5316</v>
      </c>
      <c r="G534" s="89">
        <f t="shared" ref="G534:L534" si="38">SUM(G531:G533)</f>
        <v>3325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8641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51387</v>
      </c>
      <c r="I541" s="18"/>
      <c r="J541" s="18"/>
      <c r="K541" s="18"/>
      <c r="L541" s="88">
        <f>SUM(F541:K541)</f>
        <v>51387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29553</v>
      </c>
      <c r="I543" s="18"/>
      <c r="J543" s="18"/>
      <c r="K543" s="18"/>
      <c r="L543" s="88">
        <f>SUM(F543:K543)</f>
        <v>29553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80940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80940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113596</v>
      </c>
      <c r="G545" s="89">
        <f t="shared" ref="G545:L545" si="41">G524+G529+G534+G539+G544</f>
        <v>74372</v>
      </c>
      <c r="H545" s="89">
        <f t="shared" si="41"/>
        <v>723050</v>
      </c>
      <c r="I545" s="89">
        <f t="shared" si="41"/>
        <v>387</v>
      </c>
      <c r="J545" s="89">
        <f t="shared" si="41"/>
        <v>90</v>
      </c>
      <c r="K545" s="89">
        <f t="shared" si="41"/>
        <v>0</v>
      </c>
      <c r="L545" s="89">
        <f t="shared" si="41"/>
        <v>911495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382289</v>
      </c>
      <c r="G549" s="87">
        <f>L526</f>
        <v>31609</v>
      </c>
      <c r="H549" s="87">
        <f>L531</f>
        <v>8641</v>
      </c>
      <c r="I549" s="87">
        <f>L536</f>
        <v>0</v>
      </c>
      <c r="J549" s="87">
        <f>L541</f>
        <v>51387</v>
      </c>
      <c r="K549" s="87">
        <f>SUM(F549:J549)</f>
        <v>473926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408016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29553</v>
      </c>
      <c r="K551" s="87">
        <f>SUM(F551:J551)</f>
        <v>437569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790305</v>
      </c>
      <c r="G552" s="89">
        <f t="shared" si="42"/>
        <v>31609</v>
      </c>
      <c r="H552" s="89">
        <f t="shared" si="42"/>
        <v>8641</v>
      </c>
      <c r="I552" s="89">
        <f t="shared" si="42"/>
        <v>0</v>
      </c>
      <c r="J552" s="89">
        <f t="shared" si="42"/>
        <v>80940</v>
      </c>
      <c r="K552" s="89">
        <f t="shared" si="42"/>
        <v>911495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700371</v>
      </c>
      <c r="I575" s="87">
        <f>SUM(F575:H575)</f>
        <v>700371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107685</v>
      </c>
      <c r="G579" s="18"/>
      <c r="H579" s="18">
        <v>408016</v>
      </c>
      <c r="I579" s="87">
        <f t="shared" si="47"/>
        <v>515701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94639</v>
      </c>
      <c r="G580" s="18"/>
      <c r="H580" s="18"/>
      <c r="I580" s="87">
        <f t="shared" si="47"/>
        <v>94639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80799</v>
      </c>
      <c r="I591" s="18"/>
      <c r="J591" s="18"/>
      <c r="K591" s="104">
        <f t="shared" ref="K591:K597" si="48">SUM(H591:J591)</f>
        <v>80799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51387</v>
      </c>
      <c r="I592" s="18"/>
      <c r="J592" s="18">
        <v>29553</v>
      </c>
      <c r="K592" s="104">
        <f t="shared" si="48"/>
        <v>80940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28474</v>
      </c>
      <c r="I595" s="18"/>
      <c r="J595" s="18"/>
      <c r="K595" s="104">
        <f t="shared" si="48"/>
        <v>28474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43390</v>
      </c>
      <c r="I597" s="18"/>
      <c r="J597" s="18"/>
      <c r="K597" s="104">
        <f t="shared" si="48"/>
        <v>43390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204050</v>
      </c>
      <c r="I598" s="108">
        <f>SUM(I591:I597)</f>
        <v>0</v>
      </c>
      <c r="J598" s="108">
        <f>SUM(J591:J597)</f>
        <v>29553</v>
      </c>
      <c r="K598" s="108">
        <f>SUM(K591:K597)</f>
        <v>233603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5667</v>
      </c>
      <c r="I604" s="18"/>
      <c r="J604" s="18"/>
      <c r="K604" s="104">
        <f>SUM(H604:J604)</f>
        <v>5667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5667</v>
      </c>
      <c r="I605" s="108">
        <f>SUM(I602:I604)</f>
        <v>0</v>
      </c>
      <c r="J605" s="108">
        <f>SUM(J602:J604)</f>
        <v>0</v>
      </c>
      <c r="K605" s="108">
        <f>SUM(K602:K604)</f>
        <v>5667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636316</v>
      </c>
      <c r="H617" s="109">
        <f>SUM(F52)</f>
        <v>636316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7608</v>
      </c>
      <c r="H619" s="109">
        <f>SUM(H52)</f>
        <v>7608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1606790</v>
      </c>
      <c r="H620" s="109">
        <f>SUM(I52)</f>
        <v>1606790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330733</v>
      </c>
      <c r="H622" s="109">
        <f>F476</f>
        <v>330733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-675569</v>
      </c>
      <c r="H625" s="109">
        <f>I476</f>
        <v>-675569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3472126</v>
      </c>
      <c r="H627" s="104">
        <f>SUM(F468)</f>
        <v>3472126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33552</v>
      </c>
      <c r="H629" s="104">
        <f>SUM(H468)</f>
        <v>33552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1270521</v>
      </c>
      <c r="H630" s="104">
        <f>SUM(I468)</f>
        <v>1270521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3293365</v>
      </c>
      <c r="H632" s="104">
        <f>SUM(F472)</f>
        <v>3293365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33552</v>
      </c>
      <c r="H633" s="104">
        <f>SUM(H472)</f>
        <v>33552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2089267</v>
      </c>
      <c r="H636" s="104">
        <f>SUM(I472)</f>
        <v>2089267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233603</v>
      </c>
      <c r="H647" s="104">
        <f>L208+L226+L244</f>
        <v>233603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5667</v>
      </c>
      <c r="H648" s="104">
        <f>(J257+J338)-(J255+J336)</f>
        <v>5667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204050</v>
      </c>
      <c r="H649" s="104">
        <f>H598</f>
        <v>204050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29553</v>
      </c>
      <c r="H651" s="104">
        <f>J598</f>
        <v>29553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1692767</v>
      </c>
      <c r="G660" s="19">
        <f>(L229+L309+L359)</f>
        <v>0</v>
      </c>
      <c r="H660" s="19">
        <f>(L247+L328+L360)</f>
        <v>1236940</v>
      </c>
      <c r="I660" s="19">
        <f>SUM(F660:H660)</f>
        <v>2929707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204050</v>
      </c>
      <c r="G662" s="19">
        <f>(L226+L306)-(J226+J306)</f>
        <v>0</v>
      </c>
      <c r="H662" s="19">
        <f>(L244+L325)-(J244+J325)</f>
        <v>29553</v>
      </c>
      <c r="I662" s="19">
        <f>SUM(F662:H662)</f>
        <v>233603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207991</v>
      </c>
      <c r="G663" s="199">
        <f>SUM(G575:G587)+SUM(I602:I604)+L612</f>
        <v>0</v>
      </c>
      <c r="H663" s="199">
        <f>SUM(H575:H587)+SUM(J602:J604)+L613</f>
        <v>1108387</v>
      </c>
      <c r="I663" s="19">
        <f>SUM(F663:H663)</f>
        <v>1316378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1280726</v>
      </c>
      <c r="G664" s="19">
        <f>G660-SUM(G661:G663)</f>
        <v>0</v>
      </c>
      <c r="H664" s="19">
        <f>H660-SUM(H661:H663)</f>
        <v>99000</v>
      </c>
      <c r="I664" s="19">
        <f>I660-SUM(I661:I663)</f>
        <v>1379726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113.41</v>
      </c>
      <c r="G665" s="248"/>
      <c r="H665" s="248"/>
      <c r="I665" s="19">
        <f>SUM(F665:H665)</f>
        <v>113.41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11292.88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12165.82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-99000</v>
      </c>
      <c r="I669" s="19">
        <f>SUM(F669:H669)</f>
        <v>-99000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11292.88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11292.88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Unity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350744</v>
      </c>
      <c r="C9" s="229">
        <f>'DOE25'!G197+'DOE25'!G215+'DOE25'!G233+'DOE25'!G276+'DOE25'!G295+'DOE25'!G314</f>
        <v>230431</v>
      </c>
    </row>
    <row r="10" spans="1:3" x14ac:dyDescent="0.2">
      <c r="A10" t="s">
        <v>779</v>
      </c>
      <c r="B10" s="240">
        <v>350744</v>
      </c>
      <c r="C10" s="240">
        <v>230431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350744</v>
      </c>
      <c r="C13" s="231">
        <f>SUM(C10:C12)</f>
        <v>230431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109287</v>
      </c>
      <c r="C18" s="229">
        <f>'DOE25'!G198+'DOE25'!G216+'DOE25'!G234+'DOE25'!G277+'DOE25'!G296+'DOE25'!G315</f>
        <v>70195</v>
      </c>
    </row>
    <row r="19" spans="1:3" x14ac:dyDescent="0.2">
      <c r="A19" t="s">
        <v>779</v>
      </c>
      <c r="B19" s="240">
        <v>33417</v>
      </c>
      <c r="C19" s="240">
        <v>21459</v>
      </c>
    </row>
    <row r="20" spans="1:3" x14ac:dyDescent="0.2">
      <c r="A20" t="s">
        <v>780</v>
      </c>
      <c r="B20" s="240">
        <v>75870</v>
      </c>
      <c r="C20" s="240">
        <v>48736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109287</v>
      </c>
      <c r="C22" s="231">
        <f>SUM(C19:C21)</f>
        <v>70195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5309</v>
      </c>
      <c r="C36" s="235">
        <f>'DOE25'!G200+'DOE25'!G218+'DOE25'!G236+'DOE25'!G279+'DOE25'!G298+'DOE25'!G317</f>
        <v>936</v>
      </c>
    </row>
    <row r="37" spans="1:3" x14ac:dyDescent="0.2">
      <c r="A37" t="s">
        <v>779</v>
      </c>
      <c r="B37" s="240">
        <v>4309</v>
      </c>
      <c r="C37" s="240">
        <v>936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1000</v>
      </c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5309</v>
      </c>
      <c r="C40" s="231">
        <f>SUM(C37:C39)</f>
        <v>936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Unity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2244917</v>
      </c>
      <c r="D5" s="20">
        <f>SUM('DOE25'!L197:L200)+SUM('DOE25'!L215:L218)+SUM('DOE25'!L233:L236)-F5-G5</f>
        <v>2240460</v>
      </c>
      <c r="E5" s="243"/>
      <c r="F5" s="255">
        <f>SUM('DOE25'!J197:J200)+SUM('DOE25'!J215:J218)+SUM('DOE25'!J233:J236)</f>
        <v>4457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35871</v>
      </c>
      <c r="D6" s="20">
        <f>'DOE25'!L202+'DOE25'!L220+'DOE25'!L238-F6-G6</f>
        <v>35871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39744</v>
      </c>
      <c r="D7" s="20">
        <f>'DOE25'!L203+'DOE25'!L221+'DOE25'!L239-F7-G7</f>
        <v>39744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96741</v>
      </c>
      <c r="D8" s="243"/>
      <c r="E8" s="20">
        <f>'DOE25'!L204+'DOE25'!L222+'DOE25'!L240-F8-G8-D9-D11</f>
        <v>94245</v>
      </c>
      <c r="F8" s="255">
        <f>'DOE25'!J204+'DOE25'!J222+'DOE25'!J240</f>
        <v>0</v>
      </c>
      <c r="G8" s="53">
        <f>'DOE25'!K204+'DOE25'!K222+'DOE25'!K240</f>
        <v>2496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28535</v>
      </c>
      <c r="D9" s="244">
        <v>28535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15586</v>
      </c>
      <c r="D10" s="243"/>
      <c r="E10" s="244">
        <v>15586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33109</v>
      </c>
      <c r="D11" s="244">
        <v>33109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158344</v>
      </c>
      <c r="D12" s="20">
        <f>'DOE25'!L205+'DOE25'!L223+'DOE25'!L241-F12-G12</f>
        <v>152173</v>
      </c>
      <c r="E12" s="243"/>
      <c r="F12" s="255">
        <f>'DOE25'!J205+'DOE25'!J223+'DOE25'!J241</f>
        <v>1210</v>
      </c>
      <c r="G12" s="53">
        <f>'DOE25'!K205+'DOE25'!K223+'DOE25'!K241</f>
        <v>4961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25291</v>
      </c>
      <c r="D14" s="20">
        <f>'DOE25'!L207+'DOE25'!L225+'DOE25'!L243-F14-G14</f>
        <v>25291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233603</v>
      </c>
      <c r="D15" s="20">
        <f>'DOE25'!L208+'DOE25'!L226+'DOE25'!L244-F15-G15</f>
        <v>233603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397210</v>
      </c>
      <c r="D25" s="243"/>
      <c r="E25" s="243"/>
      <c r="F25" s="258"/>
      <c r="G25" s="256"/>
      <c r="H25" s="257">
        <f>'DOE25'!L260+'DOE25'!L261+'DOE25'!L341+'DOE25'!L342</f>
        <v>397210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33552</v>
      </c>
      <c r="D31" s="20">
        <f>'DOE25'!L290+'DOE25'!L309+'DOE25'!L328+'DOE25'!L333+'DOE25'!L334+'DOE25'!L335-F31-G31</f>
        <v>32381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1171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2821167</v>
      </c>
      <c r="E33" s="246">
        <f>SUM(E5:E31)</f>
        <v>109831</v>
      </c>
      <c r="F33" s="246">
        <f>SUM(F5:F31)</f>
        <v>5667</v>
      </c>
      <c r="G33" s="246">
        <f>SUM(G5:G31)</f>
        <v>8628</v>
      </c>
      <c r="H33" s="246">
        <f>SUM(H5:H31)</f>
        <v>397210</v>
      </c>
    </row>
    <row r="35" spans="2:8" ht="12" thickBot="1" x14ac:dyDescent="0.25">
      <c r="B35" s="253" t="s">
        <v>847</v>
      </c>
      <c r="D35" s="254">
        <f>E33</f>
        <v>109831</v>
      </c>
      <c r="E35" s="249"/>
    </row>
    <row r="36" spans="2:8" ht="12" thickTop="1" x14ac:dyDescent="0.2">
      <c r="B36" t="s">
        <v>815</v>
      </c>
      <c r="D36" s="20">
        <f>D33</f>
        <v>2821167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Unity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524432</v>
      </c>
      <c r="D8" s="95">
        <f>'DOE25'!G9</f>
        <v>0</v>
      </c>
      <c r="E8" s="95">
        <f>'DOE25'!H9</f>
        <v>0</v>
      </c>
      <c r="F8" s="95">
        <f>'DOE25'!I9</f>
        <v>1606790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32026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79143</v>
      </c>
      <c r="D12" s="95">
        <f>'DOE25'!G13</f>
        <v>0</v>
      </c>
      <c r="E12" s="95">
        <f>'DOE25'!H13</f>
        <v>7608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715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636316</v>
      </c>
      <c r="D18" s="41">
        <f>SUM(D8:D17)</f>
        <v>0</v>
      </c>
      <c r="E18" s="41">
        <f>SUM(E8:E17)</f>
        <v>7608</v>
      </c>
      <c r="F18" s="41">
        <f>SUM(F8:F17)</f>
        <v>1606790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6092</v>
      </c>
      <c r="F21" s="95">
        <f>'DOE25'!I22</f>
        <v>25934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143282</v>
      </c>
      <c r="D22" s="95">
        <f>'DOE25'!G23</f>
        <v>0</v>
      </c>
      <c r="E22" s="95">
        <f>'DOE25'!H23</f>
        <v>134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144505</v>
      </c>
      <c r="D23" s="95">
        <f>'DOE25'!G24</f>
        <v>0</v>
      </c>
      <c r="E23" s="95">
        <f>'DOE25'!H24</f>
        <v>1000</v>
      </c>
      <c r="F23" s="95">
        <f>'DOE25'!I24</f>
        <v>447447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1800000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8978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17796</v>
      </c>
      <c r="D28" s="95">
        <f>'DOE25'!G29</f>
        <v>0</v>
      </c>
      <c r="E28" s="95">
        <f>'DOE25'!H29</f>
        <v>382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305583</v>
      </c>
      <c r="D31" s="41">
        <f>SUM(D21:D30)</f>
        <v>0</v>
      </c>
      <c r="E31" s="41">
        <f>SUM(E21:E30)</f>
        <v>7608</v>
      </c>
      <c r="F31" s="41">
        <f>SUM(F21:F30)</f>
        <v>2282359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-675569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330733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330733</v>
      </c>
      <c r="D50" s="41">
        <f>SUM(D34:D49)</f>
        <v>0</v>
      </c>
      <c r="E50" s="41">
        <f>SUM(E34:E49)</f>
        <v>0</v>
      </c>
      <c r="F50" s="41">
        <f>SUM(F34:F49)</f>
        <v>-675569</v>
      </c>
      <c r="G50" s="41">
        <f>SUM(G34:G49)</f>
        <v>0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636316</v>
      </c>
      <c r="D51" s="41">
        <f>D50+D31</f>
        <v>0</v>
      </c>
      <c r="E51" s="41">
        <f>E50+E31</f>
        <v>7608</v>
      </c>
      <c r="F51" s="41">
        <f>F50+F31</f>
        <v>1606790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2077651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956</v>
      </c>
      <c r="D59" s="95">
        <f>'DOE25'!G96</f>
        <v>0</v>
      </c>
      <c r="E59" s="95">
        <f>'DOE25'!H96</f>
        <v>0</v>
      </c>
      <c r="F59" s="95">
        <f>'DOE25'!I96</f>
        <v>521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17877</v>
      </c>
      <c r="D61" s="95">
        <f>SUM('DOE25'!G98:G110)</f>
        <v>0</v>
      </c>
      <c r="E61" s="95">
        <f>SUM('DOE25'!H98:H110)</f>
        <v>0</v>
      </c>
      <c r="F61" s="95">
        <f>SUM('DOE25'!I98:I110)</f>
        <v>720000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18833</v>
      </c>
      <c r="D62" s="130">
        <f>SUM(D57:D61)</f>
        <v>0</v>
      </c>
      <c r="E62" s="130">
        <f>SUM(E57:E61)</f>
        <v>0</v>
      </c>
      <c r="F62" s="130">
        <f>SUM(F57:F61)</f>
        <v>720521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2096484</v>
      </c>
      <c r="D63" s="22">
        <f>D56+D62</f>
        <v>0</v>
      </c>
      <c r="E63" s="22">
        <f>E56+E62</f>
        <v>0</v>
      </c>
      <c r="F63" s="22">
        <f>F56+F62</f>
        <v>720521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837461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315817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1153278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54341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135315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189656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1342934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32708</v>
      </c>
      <c r="D88" s="95">
        <f>SUM('DOE25'!G153:G161)</f>
        <v>0</v>
      </c>
      <c r="E88" s="95">
        <f>SUM('DOE25'!H153:H161)</f>
        <v>33552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32708</v>
      </c>
      <c r="D91" s="131">
        <f>SUM(D85:D90)</f>
        <v>0</v>
      </c>
      <c r="E91" s="131">
        <f>SUM(E85:E90)</f>
        <v>33552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550000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550000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3472126</v>
      </c>
      <c r="D104" s="86">
        <f>D63+D81+D91+D103</f>
        <v>0</v>
      </c>
      <c r="E104" s="86">
        <f>E63+E81+E91+E103</f>
        <v>33552</v>
      </c>
      <c r="F104" s="86">
        <f>F63+F81+F91+F103</f>
        <v>1270521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1427989</v>
      </c>
      <c r="D109" s="24" t="s">
        <v>289</v>
      </c>
      <c r="E109" s="95">
        <f>('DOE25'!L276)+('DOE25'!L295)+('DOE25'!L314)</f>
        <v>3224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807097</v>
      </c>
      <c r="D110" s="24" t="s">
        <v>289</v>
      </c>
      <c r="E110" s="95">
        <f>('DOE25'!L277)+('DOE25'!L296)+('DOE25'!L315)</f>
        <v>14972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9831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2244917</v>
      </c>
      <c r="D115" s="86">
        <f>SUM(D109:D114)</f>
        <v>0</v>
      </c>
      <c r="E115" s="86">
        <f>SUM(E109:E114)</f>
        <v>18196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35871</v>
      </c>
      <c r="D118" s="24" t="s">
        <v>289</v>
      </c>
      <c r="E118" s="95">
        <f>+('DOE25'!L281)+('DOE25'!L300)+('DOE25'!L319)</f>
        <v>14185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39744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158385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158344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1171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25291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233603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651238</v>
      </c>
      <c r="D128" s="86">
        <f>SUM(D118:D127)</f>
        <v>0</v>
      </c>
      <c r="E128" s="86">
        <f>SUM(E118:E127)</f>
        <v>15356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2089267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231850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165360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397210</v>
      </c>
      <c r="D144" s="141">
        <f>SUM(D130:D143)</f>
        <v>0</v>
      </c>
      <c r="E144" s="141">
        <f>SUM(E130:E143)</f>
        <v>0</v>
      </c>
      <c r="F144" s="141">
        <f>SUM(F130:F143)</f>
        <v>2089267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3293365</v>
      </c>
      <c r="D145" s="86">
        <f>(D115+D128+D144)</f>
        <v>0</v>
      </c>
      <c r="E145" s="86">
        <f>(E115+E128+E144)</f>
        <v>33552</v>
      </c>
      <c r="F145" s="86">
        <f>(F115+F128+F144)</f>
        <v>2089267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07/12</v>
      </c>
      <c r="C152" s="152" t="str">
        <f>'DOE25'!G491</f>
        <v>07/13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08/32</v>
      </c>
      <c r="C153" s="152" t="str">
        <f>'DOE25'!G492</f>
        <v>07/33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4571850</v>
      </c>
      <c r="C154" s="137">
        <f>'DOE25'!G493</f>
        <v>550000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3.2</v>
      </c>
      <c r="C155" s="137">
        <f>'DOE25'!G494</f>
        <v>3.25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4571850</v>
      </c>
      <c r="C156" s="137">
        <f>'DOE25'!G495</f>
        <v>550000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5121850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231850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231850</v>
      </c>
    </row>
    <row r="159" spans="1:9" x14ac:dyDescent="0.2">
      <c r="A159" s="22" t="s">
        <v>35</v>
      </c>
      <c r="B159" s="137">
        <f>'DOE25'!F498</f>
        <v>4340000</v>
      </c>
      <c r="C159" s="137">
        <f>'DOE25'!G498</f>
        <v>550000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4890000</v>
      </c>
    </row>
    <row r="160" spans="1:9" x14ac:dyDescent="0.2">
      <c r="A160" s="22" t="s">
        <v>36</v>
      </c>
      <c r="B160" s="137">
        <f>'DOE25'!F499</f>
        <v>1449897.04</v>
      </c>
      <c r="C160" s="137">
        <f>'DOE25'!G499</f>
        <v>178798.97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1628696.01</v>
      </c>
    </row>
    <row r="161" spans="1:7" x14ac:dyDescent="0.2">
      <c r="A161" s="22" t="s">
        <v>37</v>
      </c>
      <c r="B161" s="137">
        <f>'DOE25'!F500</f>
        <v>5789897.04</v>
      </c>
      <c r="C161" s="137">
        <f>'DOE25'!G500</f>
        <v>728798.97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6518696.0099999998</v>
      </c>
    </row>
    <row r="162" spans="1:7" x14ac:dyDescent="0.2">
      <c r="A162" s="22" t="s">
        <v>38</v>
      </c>
      <c r="B162" s="137">
        <f>'DOE25'!F501</f>
        <v>230000</v>
      </c>
      <c r="C162" s="137">
        <f>'DOE25'!G501</f>
        <v>27500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257500</v>
      </c>
    </row>
    <row r="163" spans="1:7" x14ac:dyDescent="0.2">
      <c r="A163" s="22" t="s">
        <v>39</v>
      </c>
      <c r="B163" s="137">
        <f>'DOE25'!F502</f>
        <v>147193.76</v>
      </c>
      <c r="C163" s="137">
        <f>'DOE25'!G502</f>
        <v>17424.45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164618.21000000002</v>
      </c>
    </row>
    <row r="164" spans="1:7" x14ac:dyDescent="0.2">
      <c r="A164" s="22" t="s">
        <v>246</v>
      </c>
      <c r="B164" s="137">
        <f>'DOE25'!F503</f>
        <v>377193.76</v>
      </c>
      <c r="C164" s="137">
        <f>'DOE25'!G503</f>
        <v>44924.45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422118.21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Unity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11293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11293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1431213</v>
      </c>
      <c r="D10" s="182">
        <f>ROUND((C10/$C$28)*100,1)</f>
        <v>46.2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822069</v>
      </c>
      <c r="D11" s="182">
        <f>ROUND((C11/$C$28)*100,1)</f>
        <v>26.6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9831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50056</v>
      </c>
      <c r="D15" s="182">
        <f t="shared" ref="D15:D27" si="0">ROUND((C15/$C$28)*100,1)</f>
        <v>1.6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39744</v>
      </c>
      <c r="D16" s="182">
        <f t="shared" si="0"/>
        <v>1.3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158385</v>
      </c>
      <c r="D17" s="182">
        <f t="shared" si="0"/>
        <v>5.0999999999999996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158344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1171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25291</v>
      </c>
      <c r="D20" s="182">
        <f t="shared" si="0"/>
        <v>0.8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233603</v>
      </c>
      <c r="D21" s="182">
        <f t="shared" si="0"/>
        <v>7.5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165360</v>
      </c>
      <c r="D25" s="182">
        <f t="shared" si="0"/>
        <v>5.3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3095067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2089267</v>
      </c>
    </row>
    <row r="30" spans="1:4" x14ac:dyDescent="0.2">
      <c r="B30" s="187" t="s">
        <v>729</v>
      </c>
      <c r="C30" s="180">
        <f>SUM(C28:C29)</f>
        <v>5184334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231850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2077651</v>
      </c>
      <c r="D35" s="182">
        <f t="shared" ref="D35:D40" si="1">ROUND((C35/$C$41)*100,1)</f>
        <v>49.2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739354</v>
      </c>
      <c r="D36" s="182">
        <f t="shared" si="1"/>
        <v>17.5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1153278</v>
      </c>
      <c r="D37" s="182">
        <f t="shared" si="1"/>
        <v>27.3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189656</v>
      </c>
      <c r="D38" s="182">
        <f t="shared" si="1"/>
        <v>4.5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66260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4226199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550000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sqref="A1:N2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85" t="s">
        <v>767</v>
      </c>
      <c r="B2" s="286"/>
      <c r="C2" s="286"/>
      <c r="D2" s="286"/>
      <c r="E2" s="286"/>
      <c r="F2" s="291" t="str">
        <f>'DOE25'!A2</f>
        <v>Unity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23</v>
      </c>
      <c r="C4" s="282" t="s">
        <v>914</v>
      </c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19">
        <v>1</v>
      </c>
      <c r="C6" s="282" t="s">
        <v>915</v>
      </c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 t="s">
        <v>916</v>
      </c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 t="s">
        <v>917</v>
      </c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 t="s">
        <v>356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 t="s">
        <v>918</v>
      </c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 t="s">
        <v>919</v>
      </c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 t="s">
        <v>920</v>
      </c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 t="s">
        <v>921</v>
      </c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 t="s">
        <v>922</v>
      </c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>
        <v>1</v>
      </c>
      <c r="B19" s="219">
        <v>16</v>
      </c>
      <c r="C19" s="282" t="s">
        <v>923</v>
      </c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 t="s">
        <v>924</v>
      </c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 t="s">
        <v>925</v>
      </c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 t="s">
        <v>926</v>
      </c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 t="s">
        <v>927</v>
      </c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 t="s">
        <v>928</v>
      </c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61:M61"/>
    <mergeCell ref="C76:M76"/>
    <mergeCell ref="C66:M66"/>
    <mergeCell ref="C70:M70"/>
    <mergeCell ref="A72:E72"/>
    <mergeCell ref="C73:M73"/>
    <mergeCell ref="C74:M74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39:M39"/>
    <mergeCell ref="C40:M40"/>
    <mergeCell ref="C46:M46"/>
    <mergeCell ref="C44:M44"/>
    <mergeCell ref="C43:M43"/>
    <mergeCell ref="C21:M21"/>
    <mergeCell ref="C22:M22"/>
    <mergeCell ref="C23:M23"/>
    <mergeCell ref="C24:M24"/>
    <mergeCell ref="C29:M29"/>
    <mergeCell ref="C25:M25"/>
    <mergeCell ref="C26:M26"/>
    <mergeCell ref="C27:M27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8:M28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14:M14"/>
    <mergeCell ref="EC29:EM29"/>
    <mergeCell ref="EP29:EZ29"/>
    <mergeCell ref="FC29:FM29"/>
    <mergeCell ref="CP29:CZ29"/>
    <mergeCell ref="DP29:DZ29"/>
    <mergeCell ref="DC29:DM29"/>
    <mergeCell ref="C37:M37"/>
    <mergeCell ref="GC30:GM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BC29:BM29"/>
    <mergeCell ref="BP29:BZ29"/>
    <mergeCell ref="CC29:CM29"/>
    <mergeCell ref="P29:Z29"/>
    <mergeCell ref="AC29:AM29"/>
    <mergeCell ref="GP30:GZ30"/>
    <mergeCell ref="IC31:IM31"/>
    <mergeCell ref="IP31:IV31"/>
    <mergeCell ref="CP32:CZ32"/>
    <mergeCell ref="CP30:CZ30"/>
    <mergeCell ref="CC30:CM30"/>
    <mergeCell ref="BC30:BM30"/>
    <mergeCell ref="BP30:BZ30"/>
    <mergeCell ref="IC30:IM30"/>
    <mergeCell ref="HP30:HZ30"/>
    <mergeCell ref="FC30:FM30"/>
    <mergeCell ref="GP31:GZ31"/>
    <mergeCell ref="HC31:HM31"/>
    <mergeCell ref="IP30:IV30"/>
    <mergeCell ref="FP30:FZ30"/>
    <mergeCell ref="FC31:FM31"/>
    <mergeCell ref="FP31:FZ31"/>
    <mergeCell ref="CP31:CZ31"/>
    <mergeCell ref="FP32:FZ32"/>
    <mergeCell ref="EC30:EM30"/>
    <mergeCell ref="EP30:EZ30"/>
    <mergeCell ref="IC32:IM32"/>
    <mergeCell ref="IP32:IV32"/>
    <mergeCell ref="IP29:IV29"/>
    <mergeCell ref="C42:M42"/>
    <mergeCell ref="P30:Z30"/>
    <mergeCell ref="AC30:AM30"/>
    <mergeCell ref="AP30:AZ30"/>
    <mergeCell ref="C41:M41"/>
    <mergeCell ref="C33:M33"/>
    <mergeCell ref="HP29:HZ29"/>
    <mergeCell ref="IC29:IM29"/>
    <mergeCell ref="FP29:FZ29"/>
    <mergeCell ref="GC29:GM29"/>
    <mergeCell ref="GP29:GZ29"/>
    <mergeCell ref="HC29:HM29"/>
    <mergeCell ref="HP31:HZ31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GC31:GM31"/>
    <mergeCell ref="BC31:BM31"/>
    <mergeCell ref="BC32:BM32"/>
    <mergeCell ref="BC39:BM39"/>
    <mergeCell ref="BP31:BZ31"/>
    <mergeCell ref="CC31:CM31"/>
    <mergeCell ref="AC32:AM32"/>
    <mergeCell ref="AP32:AZ32"/>
    <mergeCell ref="BP32:BZ32"/>
    <mergeCell ref="AC40:AM40"/>
    <mergeCell ref="GC32:GM32"/>
    <mergeCell ref="EC32:EM32"/>
    <mergeCell ref="FC32:FM32"/>
    <mergeCell ref="IP39:IV39"/>
    <mergeCell ref="EP39:EZ39"/>
    <mergeCell ref="FC39:FM39"/>
    <mergeCell ref="FP39:FZ39"/>
    <mergeCell ref="GP39:GZ39"/>
    <mergeCell ref="HP38:HZ38"/>
    <mergeCell ref="IC38:IM38"/>
    <mergeCell ref="IP38:IV38"/>
    <mergeCell ref="IC39:IM39"/>
    <mergeCell ref="EP38:EZ38"/>
    <mergeCell ref="FC38:FM38"/>
    <mergeCell ref="FP38:FZ38"/>
    <mergeCell ref="GC38:GM38"/>
    <mergeCell ref="GP38:GZ38"/>
    <mergeCell ref="HC38:HM38"/>
    <mergeCell ref="HC32:HM32"/>
    <mergeCell ref="EP32:EZ32"/>
    <mergeCell ref="HP32:HZ32"/>
    <mergeCell ref="GC40:GM40"/>
    <mergeCell ref="GP40:GZ40"/>
    <mergeCell ref="HC40:HM40"/>
    <mergeCell ref="HP40:HZ40"/>
    <mergeCell ref="EC40:EM40"/>
    <mergeCell ref="DP40:DZ40"/>
    <mergeCell ref="BC40:BM40"/>
    <mergeCell ref="P40:Z40"/>
    <mergeCell ref="HC39:HM39"/>
    <mergeCell ref="DC39:DM39"/>
    <mergeCell ref="DP39:DZ39"/>
    <mergeCell ref="EC39:EM39"/>
    <mergeCell ref="GC39:GM39"/>
    <mergeCell ref="AP40:AZ40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8:CZ38"/>
    <mergeCell ref="BC38:BM38"/>
    <mergeCell ref="P39:Z39"/>
    <mergeCell ref="AC39:AM39"/>
    <mergeCell ref="AP39:AZ39"/>
    <mergeCell ref="HP39:HZ39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BP38:BZ38"/>
    <mergeCell ref="CC38:CM3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2014-10-07T13:02:16Z</cp:lastPrinted>
  <dcterms:created xsi:type="dcterms:W3CDTF">1997-12-04T19:04:30Z</dcterms:created>
  <dcterms:modified xsi:type="dcterms:W3CDTF">2014-10-07T13:02:25Z</dcterms:modified>
</cp:coreProperties>
</file>