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472" i="1" l="1"/>
  <c r="G440" i="1"/>
  <c r="H418" i="1"/>
  <c r="F110" i="1"/>
  <c r="G22" i="1"/>
  <c r="G13" i="1"/>
  <c r="H282" i="1"/>
  <c r="F50" i="1" l="1"/>
  <c r="F13" i="1"/>
  <c r="F9" i="1"/>
  <c r="G396" i="1" l="1"/>
  <c r="H595" i="1"/>
  <c r="F582" i="1"/>
  <c r="G158" i="1"/>
  <c r="F368" i="1"/>
  <c r="G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20" i="2" s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C111" i="2" s="1"/>
  <c r="L200" i="1"/>
  <c r="L215" i="1"/>
  <c r="L216" i="1"/>
  <c r="L217" i="1"/>
  <c r="L218" i="1"/>
  <c r="L233" i="1"/>
  <c r="L234" i="1"/>
  <c r="L235" i="1"/>
  <c r="L247" i="1" s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D12" i="13" s="1"/>
  <c r="C12" i="13" s="1"/>
  <c r="F14" i="13"/>
  <c r="G14" i="13"/>
  <c r="L207" i="1"/>
  <c r="L225" i="1"/>
  <c r="L243" i="1"/>
  <c r="F15" i="13"/>
  <c r="G15" i="13"/>
  <c r="L208" i="1"/>
  <c r="C21" i="10" s="1"/>
  <c r="L226" i="1"/>
  <c r="L244" i="1"/>
  <c r="F17" i="13"/>
  <c r="G17" i="13"/>
  <c r="D17" i="13" s="1"/>
  <c r="C17" i="13" s="1"/>
  <c r="L251" i="1"/>
  <c r="F18" i="13"/>
  <c r="G18" i="13"/>
  <c r="L252" i="1"/>
  <c r="C114" i="2" s="1"/>
  <c r="F19" i="13"/>
  <c r="G19" i="13"/>
  <c r="L253" i="1"/>
  <c r="F29" i="13"/>
  <c r="G29" i="13"/>
  <c r="L358" i="1"/>
  <c r="L359" i="1"/>
  <c r="L360" i="1"/>
  <c r="D29" i="13" s="1"/>
  <c r="C29" i="13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L283" i="1"/>
  <c r="L284" i="1"/>
  <c r="L285" i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E115" i="2" s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L362" i="1" s="1"/>
  <c r="G472" i="1" s="1"/>
  <c r="G474" i="1" s="1"/>
  <c r="B4" i="12"/>
  <c r="B36" i="12"/>
  <c r="C36" i="12"/>
  <c r="B40" i="12"/>
  <c r="A40" i="12" s="1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C57" i="2" s="1"/>
  <c r="F94" i="1"/>
  <c r="F111" i="1"/>
  <c r="G111" i="1"/>
  <c r="G112" i="1" s="1"/>
  <c r="H79" i="1"/>
  <c r="H112" i="1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C12" i="10"/>
  <c r="C13" i="10"/>
  <c r="C16" i="10"/>
  <c r="C19" i="10"/>
  <c r="L250" i="1"/>
  <c r="L332" i="1"/>
  <c r="L254" i="1"/>
  <c r="L268" i="1"/>
  <c r="L269" i="1"/>
  <c r="L349" i="1"/>
  <c r="E142" i="2" s="1"/>
  <c r="L350" i="1"/>
  <c r="I665" i="1"/>
  <c r="I670" i="1"/>
  <c r="L229" i="1"/>
  <c r="G662" i="1"/>
  <c r="H662" i="1"/>
  <c r="I669" i="1"/>
  <c r="C42" i="10"/>
  <c r="C32" i="10"/>
  <c r="L374" i="1"/>
  <c r="L375" i="1"/>
  <c r="L376" i="1"/>
  <c r="L377" i="1"/>
  <c r="F130" i="2" s="1"/>
  <c r="L378" i="1"/>
  <c r="L379" i="1"/>
  <c r="L380" i="1"/>
  <c r="B2" i="10"/>
  <c r="L344" i="1"/>
  <c r="L345" i="1"/>
  <c r="L346" i="1"/>
  <c r="L347" i="1"/>
  <c r="L351" i="1" s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K551" i="1" s="1"/>
  <c r="E132" i="2"/>
  <c r="E131" i="2"/>
  <c r="K270" i="1"/>
  <c r="J270" i="1"/>
  <c r="I270" i="1"/>
  <c r="H270" i="1"/>
  <c r="G270" i="1"/>
  <c r="F270" i="1"/>
  <c r="L270" i="1" s="1"/>
  <c r="C131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F56" i="2"/>
  <c r="E57" i="2"/>
  <c r="E62" i="2" s="1"/>
  <c r="E63" i="2" s="1"/>
  <c r="C58" i="2"/>
  <c r="E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8" i="2" s="1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E111" i="2"/>
  <c r="C112" i="2"/>
  <c r="E112" i="2"/>
  <c r="C113" i="2"/>
  <c r="E113" i="2"/>
  <c r="D115" i="2"/>
  <c r="F115" i="2"/>
  <c r="G115" i="2"/>
  <c r="C119" i="2"/>
  <c r="E119" i="2"/>
  <c r="E120" i="2"/>
  <c r="C121" i="2"/>
  <c r="E121" i="2"/>
  <c r="E123" i="2"/>
  <c r="C124" i="2"/>
  <c r="E124" i="2"/>
  <c r="C125" i="2"/>
  <c r="E125" i="2"/>
  <c r="D127" i="2"/>
  <c r="D128" i="2" s="1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G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G32" i="1"/>
  <c r="G52" i="1" s="1"/>
  <c r="H618" i="1" s="1"/>
  <c r="H32" i="1"/>
  <c r="I32" i="1"/>
  <c r="H617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57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L419" i="1" s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L433" i="1" s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H461" i="1" s="1"/>
  <c r="H641" i="1" s="1"/>
  <c r="I452" i="1"/>
  <c r="F460" i="1"/>
  <c r="G460" i="1"/>
  <c r="G461" i="1" s="1"/>
  <c r="H640" i="1" s="1"/>
  <c r="H460" i="1"/>
  <c r="I460" i="1"/>
  <c r="I461" i="1" s="1"/>
  <c r="H642" i="1" s="1"/>
  <c r="F461" i="1"/>
  <c r="I470" i="1"/>
  <c r="J470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I571" i="1" s="1"/>
  <c r="J560" i="1"/>
  <c r="K560" i="1"/>
  <c r="L562" i="1"/>
  <c r="L563" i="1"/>
  <c r="L565" i="1" s="1"/>
  <c r="L564" i="1"/>
  <c r="F565" i="1"/>
  <c r="G565" i="1"/>
  <c r="H565" i="1"/>
  <c r="H571" i="1" s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K571" i="1" s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5" i="1"/>
  <c r="H630" i="1"/>
  <c r="H631" i="1"/>
  <c r="H634" i="1"/>
  <c r="H636" i="1"/>
  <c r="H637" i="1"/>
  <c r="H638" i="1"/>
  <c r="G639" i="1"/>
  <c r="J639" i="1" s="1"/>
  <c r="H639" i="1"/>
  <c r="G643" i="1"/>
  <c r="J643" i="1" s="1"/>
  <c r="H643" i="1"/>
  <c r="G644" i="1"/>
  <c r="H644" i="1"/>
  <c r="H645" i="1"/>
  <c r="G650" i="1"/>
  <c r="G651" i="1"/>
  <c r="G652" i="1"/>
  <c r="H652" i="1"/>
  <c r="G653" i="1"/>
  <c r="H653" i="1"/>
  <c r="G654" i="1"/>
  <c r="H654" i="1"/>
  <c r="H655" i="1"/>
  <c r="F192" i="1"/>
  <c r="L328" i="1"/>
  <c r="C70" i="2"/>
  <c r="D18" i="13"/>
  <c r="C18" i="13" s="1"/>
  <c r="E8" i="13"/>
  <c r="C8" i="13" s="1"/>
  <c r="C91" i="2"/>
  <c r="G157" i="2"/>
  <c r="D91" i="2"/>
  <c r="G62" i="2"/>
  <c r="D19" i="13"/>
  <c r="C19" i="13" s="1"/>
  <c r="E78" i="2"/>
  <c r="E81" i="2" s="1"/>
  <c r="J257" i="1"/>
  <c r="F112" i="1"/>
  <c r="J571" i="1"/>
  <c r="D81" i="2"/>
  <c r="I169" i="1"/>
  <c r="J644" i="1"/>
  <c r="I476" i="1"/>
  <c r="H625" i="1" s="1"/>
  <c r="J625" i="1" s="1"/>
  <c r="G338" i="1"/>
  <c r="G352" i="1" s="1"/>
  <c r="J140" i="1"/>
  <c r="F571" i="1"/>
  <c r="H257" i="1"/>
  <c r="H271" i="1" s="1"/>
  <c r="G22" i="2"/>
  <c r="C29" i="10"/>
  <c r="H140" i="1"/>
  <c r="F22" i="13"/>
  <c r="C22" i="13" s="1"/>
  <c r="L560" i="1"/>
  <c r="H338" i="1"/>
  <c r="H352" i="1" s="1"/>
  <c r="F338" i="1"/>
  <c r="F352" i="1" s="1"/>
  <c r="G192" i="1"/>
  <c r="H192" i="1"/>
  <c r="E16" i="13"/>
  <c r="J655" i="1"/>
  <c r="J636" i="1"/>
  <c r="J641" i="1" l="1"/>
  <c r="H660" i="1"/>
  <c r="C26" i="10"/>
  <c r="H635" i="1"/>
  <c r="K598" i="1"/>
  <c r="G647" i="1" s="1"/>
  <c r="L539" i="1"/>
  <c r="K545" i="1"/>
  <c r="L524" i="1"/>
  <c r="J476" i="1"/>
  <c r="H626" i="1" s="1"/>
  <c r="J338" i="1"/>
  <c r="J352" i="1" s="1"/>
  <c r="C56" i="2"/>
  <c r="D31" i="2"/>
  <c r="D51" i="2" s="1"/>
  <c r="F662" i="1"/>
  <c r="I662" i="1" s="1"/>
  <c r="C18" i="10"/>
  <c r="C20" i="10"/>
  <c r="I257" i="1"/>
  <c r="I271" i="1" s="1"/>
  <c r="E122" i="2"/>
  <c r="E128" i="2" s="1"/>
  <c r="C15" i="10"/>
  <c r="E13" i="13"/>
  <c r="C13" i="13" s="1"/>
  <c r="G645" i="1"/>
  <c r="J645" i="1" s="1"/>
  <c r="J651" i="1"/>
  <c r="K550" i="1"/>
  <c r="J271" i="1"/>
  <c r="G649" i="1"/>
  <c r="J649" i="1" s="1"/>
  <c r="K257" i="1"/>
  <c r="K271" i="1" s="1"/>
  <c r="G257" i="1"/>
  <c r="G271" i="1" s="1"/>
  <c r="D145" i="2"/>
  <c r="C118" i="2"/>
  <c r="E31" i="2"/>
  <c r="G661" i="1"/>
  <c r="F661" i="1"/>
  <c r="D50" i="2"/>
  <c r="H25" i="13"/>
  <c r="D15" i="13"/>
  <c r="C15" i="13" s="1"/>
  <c r="H647" i="1"/>
  <c r="G624" i="1"/>
  <c r="K500" i="1"/>
  <c r="F271" i="1"/>
  <c r="C132" i="2"/>
  <c r="G552" i="1"/>
  <c r="H545" i="1"/>
  <c r="J545" i="1"/>
  <c r="I545" i="1"/>
  <c r="L544" i="1"/>
  <c r="J552" i="1"/>
  <c r="G545" i="1"/>
  <c r="K549" i="1"/>
  <c r="K552" i="1" s="1"/>
  <c r="L529" i="1"/>
  <c r="A13" i="12"/>
  <c r="I446" i="1"/>
  <c r="G642" i="1" s="1"/>
  <c r="J640" i="1"/>
  <c r="C115" i="2"/>
  <c r="L290" i="1"/>
  <c r="D14" i="13"/>
  <c r="C14" i="13" s="1"/>
  <c r="C123" i="2"/>
  <c r="C128" i="2" s="1"/>
  <c r="D6" i="13"/>
  <c r="C6" i="13" s="1"/>
  <c r="L211" i="1"/>
  <c r="F660" i="1" s="1"/>
  <c r="D5" i="13"/>
  <c r="C5" i="13" s="1"/>
  <c r="L257" i="1"/>
  <c r="L271" i="1" s="1"/>
  <c r="D18" i="2"/>
  <c r="C18" i="2"/>
  <c r="H661" i="1"/>
  <c r="C17" i="10"/>
  <c r="C16" i="13"/>
  <c r="C10" i="10"/>
  <c r="C81" i="2"/>
  <c r="C62" i="2"/>
  <c r="C63" i="2" s="1"/>
  <c r="J617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169" i="1"/>
  <c r="C39" i="10" s="1"/>
  <c r="G140" i="1"/>
  <c r="F140" i="1"/>
  <c r="F193" i="1" s="1"/>
  <c r="C36" i="10"/>
  <c r="G63" i="2"/>
  <c r="J618" i="1"/>
  <c r="G42" i="2"/>
  <c r="J51" i="1"/>
  <c r="G16" i="2"/>
  <c r="G18" i="2" s="1"/>
  <c r="J19" i="1"/>
  <c r="G621" i="1" s="1"/>
  <c r="F545" i="1"/>
  <c r="H434" i="1"/>
  <c r="J620" i="1"/>
  <c r="J619" i="1"/>
  <c r="D103" i="2"/>
  <c r="D104" i="2" s="1"/>
  <c r="I140" i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I661" i="1" l="1"/>
  <c r="E33" i="13"/>
  <c r="D35" i="13" s="1"/>
  <c r="J635" i="1"/>
  <c r="C25" i="13"/>
  <c r="H33" i="13"/>
  <c r="L408" i="1"/>
  <c r="I193" i="1"/>
  <c r="G630" i="1" s="1"/>
  <c r="J630" i="1" s="1"/>
  <c r="G672" i="1"/>
  <c r="C5" i="10" s="1"/>
  <c r="J647" i="1"/>
  <c r="L545" i="1"/>
  <c r="G104" i="2"/>
  <c r="G627" i="1"/>
  <c r="F468" i="1"/>
  <c r="G629" i="1"/>
  <c r="H468" i="1"/>
  <c r="G633" i="1"/>
  <c r="H472" i="1"/>
  <c r="C145" i="2"/>
  <c r="I660" i="1"/>
  <c r="I664" i="1" s="1"/>
  <c r="I672" i="1" s="1"/>
  <c r="C7" i="10" s="1"/>
  <c r="F664" i="1"/>
  <c r="F672" i="1" s="1"/>
  <c r="C4" i="10" s="1"/>
  <c r="C28" i="10"/>
  <c r="D23" i="10" s="1"/>
  <c r="G632" i="1"/>
  <c r="F472" i="1"/>
  <c r="H664" i="1"/>
  <c r="D31" i="13"/>
  <c r="C31" i="13" s="1"/>
  <c r="C104" i="2"/>
  <c r="C51" i="2"/>
  <c r="G631" i="1"/>
  <c r="J631" i="1" s="1"/>
  <c r="G193" i="1"/>
  <c r="G626" i="1"/>
  <c r="J626" i="1" s="1"/>
  <c r="J52" i="1"/>
  <c r="H621" i="1" s="1"/>
  <c r="J621" i="1" s="1"/>
  <c r="C38" i="10"/>
  <c r="G637" i="1" l="1"/>
  <c r="J637" i="1" s="1"/>
  <c r="H646" i="1"/>
  <c r="J646" i="1" s="1"/>
  <c r="H627" i="1"/>
  <c r="J627" i="1" s="1"/>
  <c r="F470" i="1"/>
  <c r="H470" i="1"/>
  <c r="H629" i="1"/>
  <c r="J629" i="1" s="1"/>
  <c r="F667" i="1"/>
  <c r="H474" i="1"/>
  <c r="H633" i="1"/>
  <c r="J633" i="1" s="1"/>
  <c r="D15" i="10"/>
  <c r="D21" i="10"/>
  <c r="D12" i="10"/>
  <c r="D27" i="10"/>
  <c r="D18" i="10"/>
  <c r="D11" i="10"/>
  <c r="D22" i="10"/>
  <c r="D20" i="10"/>
  <c r="D25" i="10"/>
  <c r="D24" i="10"/>
  <c r="D13" i="10"/>
  <c r="D17" i="10"/>
  <c r="D19" i="10"/>
  <c r="D10" i="10"/>
  <c r="D26" i="10"/>
  <c r="C30" i="10"/>
  <c r="D16" i="10"/>
  <c r="F474" i="1"/>
  <c r="F476" i="1" s="1"/>
  <c r="H622" i="1" s="1"/>
  <c r="J622" i="1" s="1"/>
  <c r="H632" i="1"/>
  <c r="J632" i="1" s="1"/>
  <c r="G628" i="1"/>
  <c r="G468" i="1"/>
  <c r="H672" i="1"/>
  <c r="C6" i="10" s="1"/>
  <c r="H667" i="1"/>
  <c r="D33" i="13"/>
  <c r="D36" i="13" s="1"/>
  <c r="I667" i="1"/>
  <c r="C41" i="10"/>
  <c r="D38" i="10" s="1"/>
  <c r="H476" i="1" l="1"/>
  <c r="H624" i="1" s="1"/>
  <c r="J624" i="1" s="1"/>
  <c r="D28" i="10"/>
  <c r="G470" i="1"/>
  <c r="G476" i="1" s="1"/>
  <c r="H623" i="1" s="1"/>
  <c r="H628" i="1"/>
  <c r="J628" i="1" s="1"/>
  <c r="D37" i="10"/>
  <c r="D36" i="10"/>
  <c r="D35" i="10"/>
  <c r="D40" i="10"/>
  <c r="D39" i="10"/>
  <c r="J623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<sst xmlns="http://schemas.openxmlformats.org/spreadsheetml/2006/main" count="3958" uniqueCount="916">
  <si>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</si>
  <si>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</si>
  <si>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</si>
  <si>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</si>
  <si>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</si>
  <si>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</si>
  <si>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</si>
  <si>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</si>
  <si>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</si>
  <si>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</si>
  <si>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</si>
  <si>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</si>
  <si>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</si>
  <si>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</si>
  <si>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</si>
  <si>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</si>
  <si>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</si>
  <si>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</si>
  <si>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</si>
  <si>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</si>
  <si>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</si>
  <si>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</si>
  <si>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</si>
  <si>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</si>
  <si>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</si>
  <si>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</si>
  <si>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</si>
  <si>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</si>
  <si>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</si>
  <si>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</si>
  <si>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</si>
  <si>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</si>
  <si>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</si>
  <si>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</si>
  <si>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</si>
  <si>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</si>
  <si>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</si>
  <si>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</si>
  <si>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</si>
  <si>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</si>
  <si>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</si>
  <si>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</si>
  <si>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</si>
  <si>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</si>
  <si>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</si>
  <si>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</si>
  <si>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</si>
  <si>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</si>
  <si>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</si>
  <si>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</si>
  <si>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</si>
  <si>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</si>
  <si>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</si>
  <si>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</si>
  <si>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</si>
  <si>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</si>
  <si>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</si>
  <si>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</si>
  <si>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</si>
  <si>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</si>
  <si>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</si>
  <si>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</si>
  <si>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</si>
  <si>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</si>
  <si>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</si>
  <si>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</si>
  <si>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</si>
  <si>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</si>
  <si>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</si>
  <si>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</si>
  <si>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</si>
  <si>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</si>
  <si>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</si>
  <si>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</si>
  <si>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</si>
  <si>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</si>
  <si>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</si>
  <si>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</si>
  <si>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</si>
  <si>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</si>
  <si>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</si>
  <si>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</si>
  <si>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</si>
  <si>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</si>
  <si>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</si>
  <si>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</si>
  <si>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</si>
  <si>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</si>
  <si>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</si>
  <si>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</si>
  <si>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</si>
  <si>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</si>
  <si>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</si>
  <si>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</si>
  <si>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</si>
  <si>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</si>
  <si>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</si>
  <si>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</si>
  <si>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</si>
  <si>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</si>
  <si>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</si>
  <si>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</si>
  <si>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</si>
  <si>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</si>
  <si>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</si>
  <si>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</si>
  <si>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</si>
  <si>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</si>
  <si>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</si>
  <si>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</si>
  <si>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</si>
  <si>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</si>
  <si>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</si>
  <si>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</si>
  <si>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</si>
  <si>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</si>
  <si>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</si>
  <si>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</si>
  <si>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</si>
  <si>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</si>
  <si>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</si>
  <si>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</si>
  <si>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</si>
  <si>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</si>
  <si>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</si>
  <si>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</si>
  <si>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</si>
  <si>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</si>
  <si>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</si>
  <si>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</si>
  <si>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</si>
  <si>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</si>
  <si>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</si>
  <si>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</si>
  <si>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</si>
  <si>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</si>
  <si>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</si>
  <si>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</si>
  <si>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</si>
  <si>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</si>
  <si>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</si>
  <si>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</si>
  <si>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</si>
  <si>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</si>
  <si>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</si>
  <si>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</si>
  <si>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</si>
  <si>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</si>
  <si>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</si>
  <si>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</si>
  <si>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</si>
  <si>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</si>
  <si>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</si>
  <si>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</si>
  <si>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</si>
  <si>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</si>
  <si>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</si>
  <si>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</si>
  <si>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</si>
  <si>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</si>
  <si>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</si>
  <si>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</si>
  <si>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</si>
  <si>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</si>
  <si>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</si>
  <si>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</si>
  <si>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</si>
  <si>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</si>
  <si>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</si>
  <si>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</si>
  <si>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</si>
  <si>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</si>
  <si>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</si>
  <si>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</si>
  <si>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</si>
  <si>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</si>
  <si>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</si>
  <si>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</si>
  <si>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</si>
  <si>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</si>
  <si>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</si>
  <si>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</si>
  <si>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</si>
  <si>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</si>
  <si>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</si>
  <si>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</si>
  <si>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</si>
  <si>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</si>
  <si>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</si>
  <si>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</si>
  <si>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</si>
  <si>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</si>
  <si>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</si>
  <si>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</si>
  <si>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</si>
  <si>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</si>
  <si>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</si>
  <si>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</si>
  <si>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</si>
  <si>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</si>
  <si>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</si>
  <si>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</si>
  <si>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</si>
  <si>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</si>
  <si>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</si>
  <si>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</si>
  <si>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</si>
  <si>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</si>
  <si>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</si>
  <si>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</si>
  <si>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</si>
  <si>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</si>
  <si>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</si>
  <si>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</si>
  <si>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</si>
  <si>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</si>
  <si>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</si>
  <si>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</si>
  <si>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</si>
  <si>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</si>
  <si>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</si>
  <si>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</si>
  <si>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</si>
  <si>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</si>
  <si>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</si>
  <si>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</si>
  <si>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</si>
  <si>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</si>
  <si>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</si>
  <si>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</si>
  <si>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</si>
  <si>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</si>
  <si>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</si>
  <si>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</si>
  <si>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</si>
  <si>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</si>
  <si>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</si>
  <si>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</si>
  <si>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</si>
  <si>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</si>
  <si>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</si>
  <si>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</si>
  <si>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</si>
  <si>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</si>
  <si>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</si>
  <si>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</si>
  <si>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</si>
  <si>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</si>
  <si>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</si>
  <si>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</si>
  <si>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</si>
  <si>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</si>
  <si>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</si>
  <si>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</si>
  <si>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</si>
  <si>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</si>
  <si>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</si>
  <si>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</si>
  <si>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</si>
  <si>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</si>
  <si>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</si>
  <si>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</si>
  <si>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</si>
  <si>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</si>
  <si>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</si>
  <si>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</si>
  <si>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</si>
  <si>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</si>
  <si>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</si>
  <si>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</si>
  <si>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</si>
  <si>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</si>
  <si>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</si>
  <si>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</si>
  <si>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</si>
  <si>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</si>
  <si>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</si>
  <si>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</si>
  <si>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</si>
  <si>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</si>
  <si>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</si>
  <si>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</si>
  <si>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</si>
  <si>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</si>
  <si>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</si>
  <si>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</si>
  <si>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</si>
  <si>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</si>
  <si>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</si>
  <si>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</si>
  <si>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</si>
  <si>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</si>
  <si>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</si>
  <si>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</si>
  <si>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</si>
  <si>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</si>
  <si>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</si>
  <si>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</si>
  <si>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</si>
  <si>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</si>
  <si>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</si>
  <si>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</si>
  <si>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</si>
  <si>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</si>
  <si>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</si>
  <si>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</si>
  <si>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</si>
  <si>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</si>
  <si>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</si>
  <si>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</si>
  <si>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</si>
  <si>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</si>
  <si>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</si>
  <si>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</si>
  <si>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</si>
  <si>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</si>
  <si>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</si>
  <si>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</si>
  <si>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</si>
  <si>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</si>
  <si>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</si>
  <si>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</si>
  <si>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</si>
  <si>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</si>
  <si>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</si>
  <si>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</si>
  <si>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</si>
  <si>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</si>
  <si>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</si>
  <si>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</si>
  <si>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</si>
  <si>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</si>
  <si>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</si>
  <si>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</si>
  <si>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</si>
  <si>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</si>
  <si>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</si>
  <si>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</si>
  <si>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</si>
  <si>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</si>
  <si>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</si>
  <si>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</si>
  <si>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</si>
  <si>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</si>
  <si>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</si>
  <si>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</si>
  <si>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</si>
  <si>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</si>
  <si>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</si>
  <si>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</si>
  <si>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</si>
  <si>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</si>
  <si>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</si>
  <si>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</si>
  <si>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</si>
  <si>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</si>
  <si>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</si>
  <si>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</si>
  <si>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</si>
  <si>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</si>
  <si>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</si>
  <si>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</si>
  <si>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</si>
  <si>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</si>
  <si>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</si>
  <si>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</si>
  <si>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</si>
  <si>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</si>
  <si>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</si>
  <si>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</si>
  <si>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</si>
  <si>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</si>
  <si>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</si>
  <si>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</si>
  <si>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</si>
  <si>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</si>
  <si>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</si>
  <si>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</si>
  <si>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</si>
  <si>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</si>
  <si>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</si>
  <si>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</si>
  <si>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</si>
  <si>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</si>
  <si>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</si>
  <si>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</si>
  <si>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</si>
  <si>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</si>
  <si>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</si>
  <si>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</si>
  <si>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</si>
  <si>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</si>
  <si>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</si>
  <si>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</si>
  <si>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</si>
  <si>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</si>
  <si>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</si>
  <si>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</si>
  <si>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</si>
  <si>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</si>
  <si>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</si>
  <si>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</si>
  <si>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</si>
  <si>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</si>
  <si>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</si>
  <si>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</si>
  <si>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</si>
  <si>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</si>
  <si>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</si>
  <si>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</si>
  <si>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</si>
  <si>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</si>
  <si>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</si>
  <si>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</si>
  <si>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</si>
  <si>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</si>
  <si>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</si>
  <si>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</si>
  <si>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</si>
  <si>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</si>
  <si>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</si>
  <si>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</si>
  <si>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</si>
  <si>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</si>
  <si>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</si>
  <si>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</si>
  <si>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</si>
  <si>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</si>
  <si>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</si>
  <si>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</si>
  <si>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</si>
  <si>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</si>
  <si>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</si>
  <si>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</si>
  <si>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</si>
  <si>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</si>
  <si>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</si>
  <si>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</si>
  <si>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</si>
  <si>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</si>
  <si>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</si>
  <si>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</si>
  <si>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</si>
  <si>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</si>
  <si>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</si>
  <si>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</si>
  <si>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</si>
  <si>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</si>
  <si>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</si>
  <si>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</si>
  <si>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</si>
  <si>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</si>
  <si>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</si>
  <si>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</si>
  <si>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</si>
  <si>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</si>
  <si>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</si>
  <si>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</si>
  <si>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</si>
  <si>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</si>
  <si>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</si>
  <si>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</si>
  <si>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</si>
  <si>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</si>
  <si>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</si>
  <si>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</si>
  <si>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</si>
  <si>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</si>
  <si>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</si>
  <si>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</si>
  <si>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</si>
  <si>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</si>
  <si>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</si>
  <si>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</si>
  <si>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</si>
  <si>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</si>
  <si>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</si>
  <si>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</si>
  <si>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</si>
  <si>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</si>
  <si>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</si>
  <si>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</si>
  <si>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</si>
  <si>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</si>
  <si>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</si>
  <si>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</si>
  <si>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</si>
  <si>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</si>
  <si>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</si>
  <si>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</si>
  <si>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</si>
  <si>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</si>
  <si>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</si>
  <si>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</si>
  <si>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</si>
  <si>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</si>
  <si>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</si>
  <si>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</si>
  <si>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</si>
  <si>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</si>
  <si>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</si>
  <si>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</si>
  <si>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</si>
  <si>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</si>
  <si>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</si>
  <si>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</si>
  <si>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</si>
  <si>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</si>
  <si>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</si>
  <si>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</si>
  <si>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</si>
  <si>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</si>
  <si>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</si>
  <si>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</si>
  <si>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</si>
  <si>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</si>
  <si>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</si>
  <si>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</si>
  <si>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</si>
  <si>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</si>
  <si>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</si>
  <si>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</si>
  <si>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</si>
  <si>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</si>
  <si>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</si>
  <si>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</si>
  <si>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</si>
  <si>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</si>
  <si>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</si>
  <si>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</si>
  <si>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</si>
  <si>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</si>
  <si>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</si>
  <si>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</si>
  <si>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</si>
  <si>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</si>
  <si>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</si>
  <si>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</si>
  <si>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</si>
  <si>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</si>
  <si>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</si>
  <si>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</si>
  <si>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</si>
  <si>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</si>
  <si>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</si>
  <si>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</si>
  <si>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</si>
  <si>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</si>
  <si>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</si>
  <si>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</si>
  <si>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</si>
  <si>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</si>
  <si>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</si>
  <si>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</si>
  <si>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</si>
  <si>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</si>
  <si>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</si>
  <si>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</si>
  <si>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</si>
  <si>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</si>
  <si>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</si>
  <si>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</si>
  <si>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</si>
  <si>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</si>
  <si>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</si>
  <si>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</si>
  <si>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</si>
  <si>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</si>
  <si>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</si>
  <si>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</si>
  <si>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</si>
  <si>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</si>
  <si>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</si>
  <si>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</si>
  <si>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</si>
  <si>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</si>
  <si>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</si>
  <si>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</si>
  <si>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</si>
  <si>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</si>
  <si>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</si>
  <si>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</si>
  <si>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</si>
  <si>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</si>
  <si>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</si>
  <si>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</si>
  <si>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</si>
  <si>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</si>
  <si>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</si>
  <si>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</si>
  <si>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</si>
  <si>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</si>
  <si>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</si>
  <si>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</si>
  <si>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</si>
  <si>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</si>
  <si>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</si>
  <si>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</si>
  <si>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</si>
  <si>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</si>
  <si>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</si>
  <si>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</si>
  <si>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</si>
  <si>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</si>
  <si>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</si>
  <si>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</si>
  <si>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</si>
  <si>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</si>
  <si>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</si>
  <si>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</si>
  <si>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</si>
  <si>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</si>
  <si>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</si>
  <si>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</si>
  <si>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</si>
  <si>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</si>
  <si>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</si>
  <si>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</si>
  <si>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</si>
  <si>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</si>
  <si>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</si>
  <si>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</si>
  <si>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</si>
  <si>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</si>
  <si>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</si>
  <si>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</si>
  <si>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</si>
  <si>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</si>
  <si>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</si>
  <si>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</si>
  <si>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</si>
  <si>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</si>
  <si>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</si>
  <si>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</si>
  <si>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</si>
  <si>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</si>
  <si>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</si>
  <si>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</si>
  <si>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</si>
  <si>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</si>
  <si>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</si>
  <si>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</si>
  <si>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</si>
  <si>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</si>
  <si>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</si>
  <si>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</si>
  <si>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</si>
  <si>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</si>
  <si>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</si>
  <si>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</si>
  <si>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</si>
  <si>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</si>
  <si>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</si>
  <si>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</si>
  <si>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</si>
  <si>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</si>
  <si>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</si>
  <si>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</si>
  <si>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</si>
  <si>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</si>
  <si>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</si>
  <si>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</si>
  <si>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</si>
  <si>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</si>
  <si>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</si>
  <si>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</si>
  <si>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</si>
  <si>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</si>
  <si>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</si>
  <si>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</si>
  <si>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</si>
  <si>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</si>
  <si>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</si>
  <si>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</si>
  <si>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</si>
  <si>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</si>
  <si>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</si>
  <si>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</si>
  <si>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</si>
  <si>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</si>
  <si>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</si>
  <si>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</si>
  <si>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</si>
  <si>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</si>
  <si>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</si>
  <si>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</si>
  <si>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</si>
  <si>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</si>
  <si>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</si>
  <si>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</si>
  <si>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</si>
  <si>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</si>
  <si>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</si>
  <si>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</si>
  <si>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</si>
  <si>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</si>
  <si>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</si>
  <si>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</si>
  <si>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</si>
  <si>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</si>
  <si>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</si>
  <si>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</si>
  <si>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</si>
  <si>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</si>
  <si>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</si>
  <si>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</si>
  <si>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</si>
  <si>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</si>
  <si>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</si>
  <si>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</si>
  <si>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</si>
  <si>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</si>
  <si>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</si>
  <si>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</si>
  <si>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</si>
  <si>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</si>
  <si>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</si>
  <si>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</si>
  <si>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</si>
  <si>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</si>
  <si>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</si>
  <si>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</si>
  <si>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</si>
  <si>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</si>
  <si>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</si>
  <si>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</si>
  <si>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</si>
  <si>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</si>
  <si>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</si>
  <si>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</si>
  <si>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</si>
  <si>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</si>
  <si>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</si>
  <si>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</si>
  <si>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</si>
  <si>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</si>
  <si>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</si>
  <si>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</si>
  <si>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</si>
  <si>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</si>
  <si>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</si>
  <si>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</si>
  <si>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</si>
  <si>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</si>
  <si>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</si>
  <si>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</si>
  <si>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</si>
  <si>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</si>
  <si>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</si>
  <si>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</si>
  <si>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</si>
  <si>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</si>
  <si>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</si>
  <si>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</si>
  <si>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</si>
  <si>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</si>
  <si>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</si>
  <si>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</si>
  <si>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</si>
  <si>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</si>
  <si>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</si>
  <si>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</si>
  <si>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</si>
  <si>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</si>
  <si>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</si>
  <si>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</si>
  <si>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</si>
  <si>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</si>
  <si>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</si>
  <si>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</si>
  <si>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</si>
  <si>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</si>
  <si>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</si>
  <si>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</si>
  <si>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</si>
  <si>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</si>
  <si>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</si>
  <si>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</si>
  <si>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</si>
  <si>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</si>
  <si>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</si>
  <si>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</si>
  <si>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</si>
  <si>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</si>
  <si>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</si>
  <si>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</si>
  <si>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</si>
  <si>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</si>
  <si>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</si>
  <si>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</si>
  <si>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</si>
  <si>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</si>
  <si>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</si>
  <si>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</si>
  <si>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</si>
  <si>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</si>
  <si>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</si>
  <si>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</si>
  <si>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</si>
  <si>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</si>
  <si>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</si>
  <si>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</si>
  <si>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</si>
  <si>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</si>
  <si>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</si>
  <si>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</si>
  <si>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</si>
  <si>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</si>
  <si>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</si>
  <si>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</si>
  <si>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</si>
  <si>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</si>
  <si>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</si>
  <si>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</si>
  <si>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</si>
  <si>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</si>
  <si>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</si>
  <si>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</si>
  <si>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</si>
  <si>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</si>
  <si>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</si>
  <si>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</si>
  <si>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</si>
  <si>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</si>
  <si>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</si>
  <si>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</si>
  <si>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</si>
  <si>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</si>
  <si>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</si>
  <si>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</si>
  <si>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</si>
  <si>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</si>
  <si>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</si>
  <si>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</si>
  <si>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</si>
  <si>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</si>
  <si>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</si>
  <si>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</si>
  <si>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</si>
  <si>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</si>
  <si>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</si>
  <si>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</si>
  <si>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</si>
  <si>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</si>
  <si>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</si>
  <si>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</si>
  <si>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</si>
  <si>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</si>
  <si>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</si>
  <si>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</si>
  <si>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</si>
  <si>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</si>
  <si>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</si>
  <si>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</si>
  <si>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</si>
  <si>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</si>
  <si>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</si>
  <si>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</si>
  <si>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</si>
  <si>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</si>
  <si>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</si>
  <si>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</si>
  <si>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</si>
  <si>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</si>
  <si>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</si>
  <si>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</si>
  <si>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</si>
  <si>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</si>
  <si>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</si>
  <si>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</si>
  <si>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</si>
  <si>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</si>
  <si>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</si>
  <si>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</si>
  <si>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</si>
  <si>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</si>
  <si>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</si>
  <si>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</si>
  <si>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</si>
  <si>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</si>
  <si>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</si>
  <si>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</si>
  <si>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</si>
  <si>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</si>
  <si>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</si>
  <si>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</si>
  <si>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</si>
  <si>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</si>
  <si>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</si>
  <si>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</si>
  <si>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</si>
  <si>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</si>
  <si>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</si>
  <si>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</si>
  <si>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</si>
  <si>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</si>
  <si>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</si>
  <si>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</si>
  <si>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</si>
  <si>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</si>
  <si>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</si>
  <si>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</si>
  <si>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</si>
  <si>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</si>
  <si>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</si>
  <si>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</si>
  <si>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</si>
  <si>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</si>
  <si>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</si>
  <si>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</si>
  <si>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</si>
  <si>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SAU # 64 Wakefield School District</t>
  </si>
  <si>
    <t>This now includes an allocation of the SPED Director and Administrative Support from SAU Costs</t>
  </si>
  <si>
    <t xml:space="preserve">Indirect </t>
  </si>
  <si>
    <t>Costs</t>
  </si>
  <si>
    <t>Cost has been reduced for Super and Assistnat Super on line 2321 as well as legal for line 2310 reduction.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</si>
</sst>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10" fillId="0" borderId="11" xfId="0" applyNumberFormat="1" applyFont="1" applyBorder="1" applyAlignment="1" applyProtection="1">
      <alignment horizontal="right"/>
      <protection locked="0"/>
    </xf>
    <xf numFmtId="1" fontId="10" fillId="0" borderId="0" xfId="0" applyNumberFormat="1" applyFont="1" applyBorder="1" applyAlignment="1" applyProtection="1">
      <alignment horizontal="righ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20" zoomScaleNormal="120" workbookViewId="0">
      <pane xSplit="5" ySplit="3" topLeftCell="F421" activePane="bottomRight" state="frozen"/>
      <selection pane="topRight" activeCell="F1" sqref="F1"/>
      <selection pane="bottomLeft" activeCell="A4" sqref="A4"/>
      <selection pane="bottomRight" activeCell="E2" sqref="E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543</v>
      </c>
      <c r="C2" s="21">
        <v>543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561079+107</f>
        <v>561186</v>
      </c>
      <c r="G9" s="18">
        <f>9852</f>
        <v>9852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192727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59078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94958+57777</f>
        <v>152735</v>
      </c>
      <c r="G13" s="18">
        <f>6434+7724</f>
        <v>14158</v>
      </c>
      <c r="H13" s="18">
        <v>60473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14101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9450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796550</v>
      </c>
      <c r="G19" s="41">
        <f>SUM(G9:G18)</f>
        <v>24010</v>
      </c>
      <c r="H19" s="41">
        <f>SUM(H9:H18)</f>
        <v>60473</v>
      </c>
      <c r="I19" s="41">
        <f>SUM(I9:I18)</f>
        <v>0</v>
      </c>
      <c r="J19" s="41">
        <f>SUM(J9:J18)</f>
        <v>192727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f>59078-48839</f>
        <v>10239</v>
      </c>
      <c r="H22" s="18">
        <v>48839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53888</v>
      </c>
      <c r="G24" s="18">
        <v>13250</v>
      </c>
      <c r="H24" s="18">
        <v>11634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53888</v>
      </c>
      <c r="G32" s="41">
        <f>SUM(G22:G31)</f>
        <v>23489</v>
      </c>
      <c r="H32" s="41">
        <f>SUM(H22:H31)</f>
        <v>60473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521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192727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0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796550-128888</f>
        <v>667662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742662</v>
      </c>
      <c r="G51" s="41">
        <f>SUM(G35:G50)</f>
        <v>521</v>
      </c>
      <c r="H51" s="41">
        <f>SUM(H35:H50)</f>
        <v>0</v>
      </c>
      <c r="I51" s="41">
        <f>SUM(I35:I50)</f>
        <v>0</v>
      </c>
      <c r="J51" s="41">
        <f>SUM(J35:J50)</f>
        <v>192727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796550</v>
      </c>
      <c r="G52" s="41">
        <f>G51+G32</f>
        <v>24010</v>
      </c>
      <c r="H52" s="41">
        <f>H51+H32</f>
        <v>60473</v>
      </c>
      <c r="I52" s="41">
        <f>I51+I32</f>
        <v>0</v>
      </c>
      <c r="J52" s="41">
        <f>J51+J32</f>
        <v>192727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5192825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5192825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5511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5511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38420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3588+143</f>
        <v>3731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3731</v>
      </c>
      <c r="G111" s="41">
        <f>SUM(G96:G110)</f>
        <v>38420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5202067</v>
      </c>
      <c r="G112" s="41">
        <f>G60+G111</f>
        <v>38420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1077587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2210000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3287587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26491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301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26491</v>
      </c>
      <c r="G136" s="41">
        <f>SUM(G123:G135)</f>
        <v>301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3314078</v>
      </c>
      <c r="G140" s="41">
        <f>G121+SUM(G136:G137)</f>
        <v>301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171043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62575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16684+96730</f>
        <v>113414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81198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81198</v>
      </c>
      <c r="G162" s="41">
        <f>SUM(G150:G161)</f>
        <v>113414</v>
      </c>
      <c r="H162" s="41">
        <f>SUM(H150:H161)</f>
        <v>233618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81198</v>
      </c>
      <c r="G169" s="41">
        <f>G147+G162+SUM(G163:G168)</f>
        <v>113414</v>
      </c>
      <c r="H169" s="41">
        <f>H147+H162+SUM(H163:H168)</f>
        <v>233618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7833</v>
      </c>
      <c r="H179" s="18"/>
      <c r="I179" s="18"/>
      <c r="J179" s="18">
        <v>169500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7833</v>
      </c>
      <c r="H183" s="41">
        <f>SUM(H179:H182)</f>
        <v>0</v>
      </c>
      <c r="I183" s="41">
        <f>SUM(I179:I182)</f>
        <v>0</v>
      </c>
      <c r="J183" s="41">
        <f>SUM(J179:J182)</f>
        <v>169500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7833</v>
      </c>
      <c r="H192" s="41">
        <f>+H183+SUM(H188:H191)</f>
        <v>0</v>
      </c>
      <c r="I192" s="41">
        <f>I177+I183+SUM(I188:I191)</f>
        <v>0</v>
      </c>
      <c r="J192" s="41">
        <f>J183</f>
        <v>169500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8597343</v>
      </c>
      <c r="G193" s="47">
        <f>G112+G140+G169+G192</f>
        <v>159968</v>
      </c>
      <c r="H193" s="47">
        <f>H112+H140+H169+H192</f>
        <v>233618</v>
      </c>
      <c r="I193" s="47">
        <f>I112+I140+I169+I192</f>
        <v>0</v>
      </c>
      <c r="J193" s="47">
        <f>J112+J140+J192</f>
        <v>169500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1445827</v>
      </c>
      <c r="G197" s="18">
        <v>734154</v>
      </c>
      <c r="H197" s="18">
        <v>0</v>
      </c>
      <c r="I197" s="18">
        <v>112006</v>
      </c>
      <c r="J197" s="18">
        <v>14189</v>
      </c>
      <c r="K197" s="18">
        <v>368</v>
      </c>
      <c r="L197" s="19">
        <f>SUM(F197:K197)</f>
        <v>2306544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641421</v>
      </c>
      <c r="G198" s="18">
        <v>198732</v>
      </c>
      <c r="H198" s="18">
        <v>726095</v>
      </c>
      <c r="I198" s="18">
        <v>3265</v>
      </c>
      <c r="J198" s="18">
        <v>614</v>
      </c>
      <c r="K198" s="18"/>
      <c r="L198" s="19">
        <f>SUM(F198:K198)</f>
        <v>1570127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15346</v>
      </c>
      <c r="G200" s="18">
        <v>3590</v>
      </c>
      <c r="H200" s="18">
        <v>14115</v>
      </c>
      <c r="I200" s="18">
        <v>2070</v>
      </c>
      <c r="J200" s="18"/>
      <c r="K200" s="18"/>
      <c r="L200" s="19">
        <f>SUM(F200:K200)</f>
        <v>35121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168022</v>
      </c>
      <c r="G202" s="18">
        <v>58653</v>
      </c>
      <c r="H202" s="18">
        <v>2750</v>
      </c>
      <c r="I202" s="18">
        <v>2786</v>
      </c>
      <c r="J202" s="18">
        <v>462</v>
      </c>
      <c r="K202" s="18"/>
      <c r="L202" s="19">
        <f t="shared" ref="L202:L208" si="0">SUM(F202:K202)</f>
        <v>232673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44342</v>
      </c>
      <c r="G203" s="18">
        <v>43886</v>
      </c>
      <c r="H203" s="18">
        <v>26800</v>
      </c>
      <c r="I203" s="18">
        <v>13353</v>
      </c>
      <c r="J203" s="18">
        <v>5511</v>
      </c>
      <c r="K203" s="18"/>
      <c r="L203" s="19">
        <f t="shared" si="0"/>
        <v>133892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11175</v>
      </c>
      <c r="G204" s="18">
        <v>845</v>
      </c>
      <c r="H204" s="18">
        <v>546737</v>
      </c>
      <c r="I204" s="18"/>
      <c r="J204" s="18"/>
      <c r="K204" s="18">
        <v>4553</v>
      </c>
      <c r="L204" s="19">
        <f t="shared" si="0"/>
        <v>563310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182052</v>
      </c>
      <c r="G205" s="18">
        <v>93878</v>
      </c>
      <c r="H205" s="18">
        <v>23629</v>
      </c>
      <c r="I205" s="18">
        <v>3410</v>
      </c>
      <c r="J205" s="18"/>
      <c r="K205" s="18">
        <v>3140</v>
      </c>
      <c r="L205" s="19">
        <f t="shared" si="0"/>
        <v>306109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115165</v>
      </c>
      <c r="G207" s="18">
        <v>28652</v>
      </c>
      <c r="H207" s="18">
        <v>194528</v>
      </c>
      <c r="I207" s="18">
        <v>118623</v>
      </c>
      <c r="J207" s="18">
        <v>24069</v>
      </c>
      <c r="K207" s="18">
        <v>99</v>
      </c>
      <c r="L207" s="19">
        <f t="shared" si="0"/>
        <v>481136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136118</v>
      </c>
      <c r="G208" s="18">
        <v>47729</v>
      </c>
      <c r="H208" s="18">
        <v>106048</v>
      </c>
      <c r="I208" s="18">
        <v>51427</v>
      </c>
      <c r="J208" s="18">
        <v>1911</v>
      </c>
      <c r="K208" s="18">
        <v>7893</v>
      </c>
      <c r="L208" s="19">
        <f t="shared" si="0"/>
        <v>351126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101646</v>
      </c>
      <c r="I209" s="18"/>
      <c r="J209" s="18">
        <v>21226</v>
      </c>
      <c r="K209" s="18"/>
      <c r="L209" s="19">
        <f>SUM(F209:K209)</f>
        <v>122872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2759468</v>
      </c>
      <c r="G211" s="41">
        <f t="shared" si="1"/>
        <v>1210119</v>
      </c>
      <c r="H211" s="41">
        <f t="shared" si="1"/>
        <v>1742348</v>
      </c>
      <c r="I211" s="41">
        <f t="shared" si="1"/>
        <v>306940</v>
      </c>
      <c r="J211" s="41">
        <f t="shared" si="1"/>
        <v>67982</v>
      </c>
      <c r="K211" s="41">
        <f t="shared" si="1"/>
        <v>16053</v>
      </c>
      <c r="L211" s="41">
        <f t="shared" si="1"/>
        <v>6102910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2075338</v>
      </c>
      <c r="I233" s="18"/>
      <c r="J233" s="18"/>
      <c r="K233" s="18"/>
      <c r="L233" s="19">
        <f>SUM(F233:K233)</f>
        <v>2075338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114699</v>
      </c>
      <c r="I234" s="18"/>
      <c r="J234" s="18"/>
      <c r="K234" s="18"/>
      <c r="L234" s="19">
        <f>SUM(F234:K234)</f>
        <v>114699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58640</v>
      </c>
      <c r="G244" s="18">
        <v>21482</v>
      </c>
      <c r="H244" s="18">
        <v>47597</v>
      </c>
      <c r="I244" s="18">
        <v>23146</v>
      </c>
      <c r="J244" s="18">
        <v>860</v>
      </c>
      <c r="K244" s="18">
        <v>3552</v>
      </c>
      <c r="L244" s="19">
        <f t="shared" si="4"/>
        <v>155277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58640</v>
      </c>
      <c r="G247" s="41">
        <f t="shared" si="5"/>
        <v>21482</v>
      </c>
      <c r="H247" s="41">
        <f t="shared" si="5"/>
        <v>2237634</v>
      </c>
      <c r="I247" s="41">
        <f t="shared" si="5"/>
        <v>23146</v>
      </c>
      <c r="J247" s="41">
        <f t="shared" si="5"/>
        <v>860</v>
      </c>
      <c r="K247" s="41">
        <f t="shared" si="5"/>
        <v>3552</v>
      </c>
      <c r="L247" s="41">
        <f t="shared" si="5"/>
        <v>2345314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2818108</v>
      </c>
      <c r="G257" s="41">
        <f t="shared" si="8"/>
        <v>1231601</v>
      </c>
      <c r="H257" s="41">
        <f t="shared" si="8"/>
        <v>3979982</v>
      </c>
      <c r="I257" s="41">
        <f t="shared" si="8"/>
        <v>330086</v>
      </c>
      <c r="J257" s="41">
        <f t="shared" si="8"/>
        <v>68842</v>
      </c>
      <c r="K257" s="41">
        <f t="shared" si="8"/>
        <v>19605</v>
      </c>
      <c r="L257" s="41">
        <f t="shared" si="8"/>
        <v>8448224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7833</v>
      </c>
      <c r="L263" s="19">
        <f>SUM(F263:K263)</f>
        <v>7833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169500</v>
      </c>
      <c r="L266" s="19">
        <f t="shared" si="9"/>
        <v>169500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177333</v>
      </c>
      <c r="L270" s="41">
        <f t="shared" si="9"/>
        <v>177333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2818108</v>
      </c>
      <c r="G271" s="42">
        <f t="shared" si="11"/>
        <v>1231601</v>
      </c>
      <c r="H271" s="42">
        <f t="shared" si="11"/>
        <v>3979982</v>
      </c>
      <c r="I271" s="42">
        <f t="shared" si="11"/>
        <v>330086</v>
      </c>
      <c r="J271" s="42">
        <f t="shared" si="11"/>
        <v>68842</v>
      </c>
      <c r="K271" s="42">
        <f t="shared" si="11"/>
        <v>196938</v>
      </c>
      <c r="L271" s="42">
        <f t="shared" si="11"/>
        <v>8625557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113059</v>
      </c>
      <c r="G276" s="18">
        <v>23899</v>
      </c>
      <c r="H276" s="18">
        <v>6880</v>
      </c>
      <c r="I276" s="18">
        <v>1565</v>
      </c>
      <c r="J276" s="18">
        <v>3594</v>
      </c>
      <c r="K276" s="18"/>
      <c r="L276" s="19">
        <f>SUM(F276:K276)</f>
        <v>148997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5040</v>
      </c>
      <c r="G281" s="18">
        <v>868</v>
      </c>
      <c r="H281" s="18"/>
      <c r="I281" s="18"/>
      <c r="J281" s="18"/>
      <c r="K281" s="18"/>
      <c r="L281" s="19">
        <f t="shared" ref="L281:L287" si="12">SUM(F281:K281)</f>
        <v>5908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6905</v>
      </c>
      <c r="G282" s="18">
        <v>1396</v>
      </c>
      <c r="H282" s="18">
        <f>50125.86+8731.14</f>
        <v>58857</v>
      </c>
      <c r="I282" s="18">
        <v>487</v>
      </c>
      <c r="J282" s="18"/>
      <c r="K282" s="18"/>
      <c r="L282" s="19">
        <f t="shared" si="12"/>
        <v>67645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1091</v>
      </c>
      <c r="L283" s="19">
        <f t="shared" si="12"/>
        <v>1091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9977</v>
      </c>
      <c r="L285" s="19">
        <f t="shared" si="12"/>
        <v>9977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125004</v>
      </c>
      <c r="G290" s="42">
        <f t="shared" si="13"/>
        <v>26163</v>
      </c>
      <c r="H290" s="42">
        <f t="shared" si="13"/>
        <v>65737</v>
      </c>
      <c r="I290" s="42">
        <f t="shared" si="13"/>
        <v>2052</v>
      </c>
      <c r="J290" s="42">
        <f t="shared" si="13"/>
        <v>3594</v>
      </c>
      <c r="K290" s="42">
        <f t="shared" si="13"/>
        <v>11068</v>
      </c>
      <c r="L290" s="41">
        <f t="shared" si="13"/>
        <v>233618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125004</v>
      </c>
      <c r="G338" s="41">
        <f t="shared" si="20"/>
        <v>26163</v>
      </c>
      <c r="H338" s="41">
        <f t="shared" si="20"/>
        <v>65737</v>
      </c>
      <c r="I338" s="41">
        <f t="shared" si="20"/>
        <v>2052</v>
      </c>
      <c r="J338" s="41">
        <f t="shared" si="20"/>
        <v>3594</v>
      </c>
      <c r="K338" s="41">
        <f t="shared" si="20"/>
        <v>11068</v>
      </c>
      <c r="L338" s="41">
        <f t="shared" si="20"/>
        <v>233618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125004</v>
      </c>
      <c r="G352" s="41">
        <f>G338</f>
        <v>26163</v>
      </c>
      <c r="H352" s="41">
        <f>H338</f>
        <v>65737</v>
      </c>
      <c r="I352" s="41">
        <f>I338</f>
        <v>2052</v>
      </c>
      <c r="J352" s="41">
        <f>J338</f>
        <v>3594</v>
      </c>
      <c r="K352" s="47">
        <f>K338+K351</f>
        <v>11068</v>
      </c>
      <c r="L352" s="41">
        <f>L338+L351</f>
        <v>233618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138378</v>
      </c>
      <c r="I358" s="18">
        <v>17875</v>
      </c>
      <c r="J358" s="18">
        <v>3194</v>
      </c>
      <c r="K358" s="18"/>
      <c r="L358" s="13">
        <f>SUM(F358:K358)</f>
        <v>159447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138378</v>
      </c>
      <c r="I362" s="47">
        <f t="shared" si="22"/>
        <v>17875</v>
      </c>
      <c r="J362" s="47">
        <f t="shared" si="22"/>
        <v>3194</v>
      </c>
      <c r="K362" s="47">
        <f t="shared" si="22"/>
        <v>0</v>
      </c>
      <c r="L362" s="47">
        <f t="shared" si="22"/>
        <v>159447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16959</v>
      </c>
      <c r="G367" s="18"/>
      <c r="H367" s="18"/>
      <c r="I367" s="56">
        <f>SUM(F367:H367)</f>
        <v>16959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266+650</f>
        <v>916</v>
      </c>
      <c r="G368" s="63"/>
      <c r="H368" s="63"/>
      <c r="I368" s="56">
        <f>SUM(F368:H368)</f>
        <v>916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17875</v>
      </c>
      <c r="G369" s="47">
        <f>SUM(G367:G368)</f>
        <v>0</v>
      </c>
      <c r="H369" s="47">
        <f>SUM(H367:H368)</f>
        <v>0</v>
      </c>
      <c r="I369" s="47">
        <f>SUM(I367:I368)</f>
        <v>17875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f>37000+12500</f>
        <v>49500</v>
      </c>
      <c r="H396" s="18"/>
      <c r="I396" s="18"/>
      <c r="J396" s="24" t="s">
        <v>289</v>
      </c>
      <c r="K396" s="24" t="s">
        <v>289</v>
      </c>
      <c r="L396" s="56">
        <f t="shared" si="26"/>
        <v>49500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20000</v>
      </c>
      <c r="H397" s="18"/>
      <c r="I397" s="18"/>
      <c r="J397" s="24" t="s">
        <v>289</v>
      </c>
      <c r="K397" s="24" t="s">
        <v>289</v>
      </c>
      <c r="L397" s="56">
        <f t="shared" si="26"/>
        <v>20000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100000</v>
      </c>
      <c r="H400" s="18"/>
      <c r="I400" s="18"/>
      <c r="J400" s="24" t="s">
        <v>289</v>
      </c>
      <c r="K400" s="24" t="s">
        <v>289</v>
      </c>
      <c r="L400" s="56">
        <f t="shared" si="26"/>
        <v>100000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169500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169500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169500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169500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>
        <f>57777+94958</f>
        <v>152735</v>
      </c>
      <c r="I418" s="18"/>
      <c r="J418" s="18"/>
      <c r="K418" s="18"/>
      <c r="L418" s="56">
        <f t="shared" si="27"/>
        <v>152735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152735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152735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152735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152735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f>-94958+345462-57777</f>
        <v>192727</v>
      </c>
      <c r="H440" s="18"/>
      <c r="I440" s="56">
        <f t="shared" si="33"/>
        <v>192727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192727</v>
      </c>
      <c r="H446" s="13">
        <f>SUM(H439:H445)</f>
        <v>0</v>
      </c>
      <c r="I446" s="13">
        <f>SUM(I439:I445)</f>
        <v>192727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192727</v>
      </c>
      <c r="H459" s="18"/>
      <c r="I459" s="56">
        <f t="shared" si="34"/>
        <v>192727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192727</v>
      </c>
      <c r="H460" s="83">
        <f>SUM(H454:H459)</f>
        <v>0</v>
      </c>
      <c r="I460" s="83">
        <f>SUM(I454:I459)</f>
        <v>192727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192727</v>
      </c>
      <c r="H461" s="42">
        <f>H452+H460</f>
        <v>0</v>
      </c>
      <c r="I461" s="42">
        <f>I452+I460</f>
        <v>192727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770876</v>
      </c>
      <c r="G465" s="18">
        <v>0</v>
      </c>
      <c r="H465" s="18">
        <v>0</v>
      </c>
      <c r="I465" s="18">
        <v>0</v>
      </c>
      <c r="J465" s="18">
        <v>175962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8597343</v>
      </c>
      <c r="G468" s="18">
        <f>G193</f>
        <v>159968</v>
      </c>
      <c r="H468" s="18">
        <f>H193</f>
        <v>233618</v>
      </c>
      <c r="I468" s="18"/>
      <c r="J468" s="18">
        <v>169500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8597343</v>
      </c>
      <c r="G470" s="53">
        <f>SUM(G468:G469)</f>
        <v>159968</v>
      </c>
      <c r="H470" s="53">
        <f>SUM(H468:H469)</f>
        <v>233618</v>
      </c>
      <c r="I470" s="53">
        <f>SUM(I468:I469)</f>
        <v>0</v>
      </c>
      <c r="J470" s="53">
        <f>SUM(J468:J469)</f>
        <v>169500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8625557</v>
      </c>
      <c r="G472" s="18">
        <f>L362</f>
        <v>159447</v>
      </c>
      <c r="H472" s="18">
        <f>L352</f>
        <v>233618</v>
      </c>
      <c r="I472" s="18"/>
      <c r="J472" s="18">
        <f>57777+94958</f>
        <v>152735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8625557</v>
      </c>
      <c r="G474" s="53">
        <f>SUM(G472:G473)</f>
        <v>159447</v>
      </c>
      <c r="H474" s="53">
        <f>SUM(H472:H473)</f>
        <v>233618</v>
      </c>
      <c r="I474" s="53">
        <f>SUM(I472:I473)</f>
        <v>0</v>
      </c>
      <c r="J474" s="53">
        <f>SUM(J472:J473)</f>
        <v>152735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742662</v>
      </c>
      <c r="G476" s="53">
        <f>(G465+G470)- G474</f>
        <v>521</v>
      </c>
      <c r="H476" s="53">
        <f>(H465+H470)- H474</f>
        <v>0</v>
      </c>
      <c r="I476" s="53">
        <f>(I465+I470)- I474</f>
        <v>0</v>
      </c>
      <c r="J476" s="53">
        <f>(J465+J470)- J474</f>
        <v>192727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641421</v>
      </c>
      <c r="G521" s="18">
        <v>198732</v>
      </c>
      <c r="H521" s="18">
        <v>726095</v>
      </c>
      <c r="I521" s="18">
        <v>3265</v>
      </c>
      <c r="J521" s="18">
        <v>614</v>
      </c>
      <c r="K521" s="18"/>
      <c r="L521" s="88">
        <f>SUM(F521:K521)</f>
        <v>1570127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114699</v>
      </c>
      <c r="I523" s="18"/>
      <c r="J523" s="18"/>
      <c r="K523" s="18"/>
      <c r="L523" s="88">
        <f>SUM(F523:K523)</f>
        <v>114699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641421</v>
      </c>
      <c r="G524" s="108">
        <f t="shared" ref="G524:L524" si="36">SUM(G521:G523)</f>
        <v>198732</v>
      </c>
      <c r="H524" s="108">
        <f t="shared" si="36"/>
        <v>840794</v>
      </c>
      <c r="I524" s="108">
        <f t="shared" si="36"/>
        <v>3265</v>
      </c>
      <c r="J524" s="108">
        <f t="shared" si="36"/>
        <v>614</v>
      </c>
      <c r="K524" s="108">
        <f t="shared" si="36"/>
        <v>0</v>
      </c>
      <c r="L524" s="89">
        <f t="shared" si="36"/>
        <v>1684826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25901</v>
      </c>
      <c r="G526" s="18">
        <v>4451</v>
      </c>
      <c r="H526" s="18"/>
      <c r="I526" s="18">
        <v>136</v>
      </c>
      <c r="J526" s="18"/>
      <c r="K526" s="18"/>
      <c r="L526" s="88">
        <f>SUM(F526:K526)</f>
        <v>30488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25901</v>
      </c>
      <c r="G529" s="89">
        <f t="shared" ref="G529:L529" si="37">SUM(G526:G528)</f>
        <v>4451</v>
      </c>
      <c r="H529" s="89">
        <f t="shared" si="37"/>
        <v>0</v>
      </c>
      <c r="I529" s="89">
        <f t="shared" si="37"/>
        <v>136</v>
      </c>
      <c r="J529" s="89">
        <f t="shared" si="37"/>
        <v>0</v>
      </c>
      <c r="K529" s="89">
        <f t="shared" si="37"/>
        <v>0</v>
      </c>
      <c r="L529" s="89">
        <f t="shared" si="37"/>
        <v>30488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82629</v>
      </c>
      <c r="G531" s="18">
        <v>32689</v>
      </c>
      <c r="H531" s="18">
        <v>10361</v>
      </c>
      <c r="I531" s="18">
        <v>2170</v>
      </c>
      <c r="J531" s="18">
        <v>137</v>
      </c>
      <c r="K531" s="18">
        <v>719</v>
      </c>
      <c r="L531" s="88">
        <f>SUM(F531:K531)</f>
        <v>128705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82629</v>
      </c>
      <c r="G534" s="89">
        <f t="shared" ref="G534:L534" si="38">SUM(G531:G533)</f>
        <v>32689</v>
      </c>
      <c r="H534" s="89">
        <f t="shared" si="38"/>
        <v>10361</v>
      </c>
      <c r="I534" s="89">
        <f t="shared" si="38"/>
        <v>2170</v>
      </c>
      <c r="J534" s="89">
        <f t="shared" si="38"/>
        <v>137</v>
      </c>
      <c r="K534" s="89">
        <f t="shared" si="38"/>
        <v>719</v>
      </c>
      <c r="L534" s="89">
        <f t="shared" si="38"/>
        <v>128705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52260</v>
      </c>
      <c r="G541" s="18">
        <v>12845</v>
      </c>
      <c r="H541" s="18">
        <v>5320</v>
      </c>
      <c r="I541" s="18">
        <v>10763</v>
      </c>
      <c r="J541" s="18">
        <v>2771</v>
      </c>
      <c r="K541" s="18">
        <v>1650</v>
      </c>
      <c r="L541" s="88">
        <f>SUM(F541:K541)</f>
        <v>85609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23521</v>
      </c>
      <c r="G543" s="18">
        <v>5781</v>
      </c>
      <c r="H543" s="18">
        <v>0</v>
      </c>
      <c r="I543" s="18">
        <v>4152</v>
      </c>
      <c r="J543" s="18">
        <v>0</v>
      </c>
      <c r="K543" s="18">
        <v>639</v>
      </c>
      <c r="L543" s="88">
        <f>SUM(F543:K543)</f>
        <v>34093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75781</v>
      </c>
      <c r="G544" s="193">
        <f t="shared" ref="G544:L544" si="40">SUM(G541:G543)</f>
        <v>18626</v>
      </c>
      <c r="H544" s="193">
        <f t="shared" si="40"/>
        <v>5320</v>
      </c>
      <c r="I544" s="193">
        <f t="shared" si="40"/>
        <v>14915</v>
      </c>
      <c r="J544" s="193">
        <f t="shared" si="40"/>
        <v>2771</v>
      </c>
      <c r="K544" s="193">
        <f t="shared" si="40"/>
        <v>2289</v>
      </c>
      <c r="L544" s="193">
        <f t="shared" si="40"/>
        <v>119702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825732</v>
      </c>
      <c r="G545" s="89">
        <f t="shared" ref="G545:L545" si="41">G524+G529+G534+G539+G544</f>
        <v>254498</v>
      </c>
      <c r="H545" s="89">
        <f t="shared" si="41"/>
        <v>856475</v>
      </c>
      <c r="I545" s="89">
        <f t="shared" si="41"/>
        <v>20486</v>
      </c>
      <c r="J545" s="89">
        <f t="shared" si="41"/>
        <v>3522</v>
      </c>
      <c r="K545" s="89">
        <f t="shared" si="41"/>
        <v>3008</v>
      </c>
      <c r="L545" s="89">
        <f t="shared" si="41"/>
        <v>1963721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1570127</v>
      </c>
      <c r="G549" s="87">
        <f>L526</f>
        <v>30488</v>
      </c>
      <c r="H549" s="87">
        <f>L531</f>
        <v>128705</v>
      </c>
      <c r="I549" s="87">
        <f>L536</f>
        <v>0</v>
      </c>
      <c r="J549" s="87">
        <f>L541</f>
        <v>85609</v>
      </c>
      <c r="K549" s="87">
        <f>SUM(F549:J549)</f>
        <v>1814929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114699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34093</v>
      </c>
      <c r="K551" s="87">
        <f>SUM(F551:J551)</f>
        <v>148792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1684826</v>
      </c>
      <c r="G552" s="89">
        <f t="shared" si="42"/>
        <v>30488</v>
      </c>
      <c r="H552" s="89">
        <f t="shared" si="42"/>
        <v>128705</v>
      </c>
      <c r="I552" s="89">
        <f t="shared" si="42"/>
        <v>0</v>
      </c>
      <c r="J552" s="89">
        <f t="shared" si="42"/>
        <v>119702</v>
      </c>
      <c r="K552" s="89">
        <f t="shared" si="42"/>
        <v>1963721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2075338</v>
      </c>
      <c r="I575" s="87">
        <f>SUM(F575:H575)</f>
        <v>2075338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338153</v>
      </c>
      <c r="G579" s="18"/>
      <c r="H579" s="18"/>
      <c r="I579" s="87">
        <f t="shared" si="47"/>
        <v>338153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105217+16538</f>
        <v>121755</v>
      </c>
      <c r="G582" s="18"/>
      <c r="H582" s="18">
        <v>114699</v>
      </c>
      <c r="I582" s="87">
        <f t="shared" si="47"/>
        <v>236454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259688</v>
      </c>
      <c r="I591" s="18"/>
      <c r="J591" s="18">
        <v>121184</v>
      </c>
      <c r="K591" s="104">
        <f t="shared" ref="K591:K597" si="48">SUM(H591:J591)</f>
        <v>380872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85609</v>
      </c>
      <c r="I592" s="18"/>
      <c r="J592" s="18">
        <v>34093</v>
      </c>
      <c r="K592" s="104">
        <f t="shared" si="48"/>
        <v>119702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3555+2274</f>
        <v>5829</v>
      </c>
      <c r="I595" s="18"/>
      <c r="J595" s="18"/>
      <c r="K595" s="104">
        <f t="shared" si="48"/>
        <v>5829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351126</v>
      </c>
      <c r="I598" s="108">
        <f>SUM(I591:I597)</f>
        <v>0</v>
      </c>
      <c r="J598" s="108">
        <f>SUM(J591:J597)</f>
        <v>155277</v>
      </c>
      <c r="K598" s="108">
        <f>SUM(K591:K597)</f>
        <v>506403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71576</v>
      </c>
      <c r="I604" s="18"/>
      <c r="J604" s="18">
        <v>860</v>
      </c>
      <c r="K604" s="104">
        <f>SUM(H604:J604)</f>
        <v>72436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71576</v>
      </c>
      <c r="I605" s="108">
        <f>SUM(I602:I604)</f>
        <v>0</v>
      </c>
      <c r="J605" s="108">
        <f>SUM(J602:J604)</f>
        <v>860</v>
      </c>
      <c r="K605" s="108">
        <f>SUM(K602:K604)</f>
        <v>72436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796550</v>
      </c>
      <c r="H617" s="109">
        <f>SUM(F52)</f>
        <v>796550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24010</v>
      </c>
      <c r="H618" s="109">
        <f>SUM(G52)</f>
        <v>24010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60473</v>
      </c>
      <c r="H619" s="109">
        <f>SUM(H52)</f>
        <v>60473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192727</v>
      </c>
      <c r="H621" s="109">
        <f>SUM(J52)</f>
        <v>192727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742662</v>
      </c>
      <c r="H622" s="109">
        <f>F476</f>
        <v>742662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521</v>
      </c>
      <c r="H623" s="109">
        <f>G476</f>
        <v>521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192727</v>
      </c>
      <c r="H626" s="109">
        <f>J476</f>
        <v>192727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8597343</v>
      </c>
      <c r="H627" s="104">
        <f>SUM(F468)</f>
        <v>8597343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159968</v>
      </c>
      <c r="H628" s="104">
        <f>SUM(G468)</f>
        <v>159968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233618</v>
      </c>
      <c r="H629" s="104">
        <f>SUM(H468)</f>
        <v>233618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169500</v>
      </c>
      <c r="H631" s="104">
        <f>SUM(J468)</f>
        <v>169500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8625557</v>
      </c>
      <c r="H632" s="104">
        <f>SUM(F472)</f>
        <v>8625557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233618</v>
      </c>
      <c r="H633" s="104">
        <f>SUM(H472)</f>
        <v>233618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17875</v>
      </c>
      <c r="H634" s="104">
        <f>I369</f>
        <v>17875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159447</v>
      </c>
      <c r="H635" s="104">
        <f>SUM(G472)</f>
        <v>159447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169500</v>
      </c>
      <c r="H637" s="164">
        <f>SUM(J468)</f>
        <v>169500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152735</v>
      </c>
      <c r="H638" s="164">
        <f>SUM(J472)</f>
        <v>152735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192727</v>
      </c>
      <c r="H640" s="104">
        <f>SUM(G461)</f>
        <v>192727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192727</v>
      </c>
      <c r="H642" s="104">
        <f>SUM(I461)</f>
        <v>192727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169500</v>
      </c>
      <c r="H645" s="104">
        <f>G408</f>
        <v>169500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169500</v>
      </c>
      <c r="H646" s="104">
        <f>L408</f>
        <v>169500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506403</v>
      </c>
      <c r="H647" s="104">
        <f>L208+L226+L244</f>
        <v>506403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72436</v>
      </c>
      <c r="H648" s="104">
        <f>(J257+J338)-(J255+J336)</f>
        <v>72436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351126</v>
      </c>
      <c r="H649" s="104">
        <f>H598</f>
        <v>351126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155277</v>
      </c>
      <c r="H651" s="104">
        <f>J598</f>
        <v>155277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7833</v>
      </c>
      <c r="H652" s="104">
        <f>K263+K345</f>
        <v>7833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169500</v>
      </c>
      <c r="H655" s="104">
        <f>K266+K347</f>
        <v>169500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6495975</v>
      </c>
      <c r="G660" s="19">
        <f>(L229+L309+L359)</f>
        <v>0</v>
      </c>
      <c r="H660" s="19">
        <f>(L247+L328+L360)</f>
        <v>2345314</v>
      </c>
      <c r="I660" s="19">
        <f>SUM(F660:H660)</f>
        <v>8841289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38420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38420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349215</v>
      </c>
      <c r="G662" s="19">
        <f>(L226+L306)-(J226+J306)</f>
        <v>0</v>
      </c>
      <c r="H662" s="19">
        <f>(L244+L325)-(J244+J325)</f>
        <v>154417</v>
      </c>
      <c r="I662" s="19">
        <f>SUM(F662:H662)</f>
        <v>503632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531484</v>
      </c>
      <c r="G663" s="199">
        <f>SUM(G575:G587)+SUM(I602:I604)+L612</f>
        <v>0</v>
      </c>
      <c r="H663" s="199">
        <f>SUM(H575:H587)+SUM(J602:J604)+L613</f>
        <v>2190897</v>
      </c>
      <c r="I663" s="19">
        <f>SUM(F663:H663)</f>
        <v>2722381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5576856</v>
      </c>
      <c r="G664" s="19">
        <f>G660-SUM(G661:G663)</f>
        <v>0</v>
      </c>
      <c r="H664" s="19">
        <f>H660-SUM(H661:H663)</f>
        <v>0</v>
      </c>
      <c r="I664" s="19">
        <f>I660-SUM(I661:I663)</f>
        <v>5576856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410.04</v>
      </c>
      <c r="G665" s="248"/>
      <c r="H665" s="248"/>
      <c r="I665" s="19">
        <f>SUM(F665:H665)</f>
        <v>410.04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13600.76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13600.76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13600.76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13600.76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9" workbookViewId="0">
      <selection activeCell="A22" sqref="A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SAU # 64 Wakefield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1558886</v>
      </c>
      <c r="C9" s="229">
        <f>'DOE25'!G197+'DOE25'!G215+'DOE25'!G233+'DOE25'!G276+'DOE25'!G295+'DOE25'!G314</f>
        <v>758053</v>
      </c>
    </row>
    <row r="10" spans="1:3" x14ac:dyDescent="0.2">
      <c r="A10" t="s">
        <v>779</v>
      </c>
      <c r="B10" s="240">
        <v>1550114</v>
      </c>
      <c r="C10" s="240">
        <v>756439</v>
      </c>
    </row>
    <row r="11" spans="1:3" x14ac:dyDescent="0.2">
      <c r="A11" t="s">
        <v>780</v>
      </c>
      <c r="B11" s="240">
        <v>8772</v>
      </c>
      <c r="C11" s="240">
        <v>1614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1558886</v>
      </c>
      <c r="C13" s="231">
        <f>SUM(C10:C12)</f>
        <v>758053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641421</v>
      </c>
      <c r="C18" s="229">
        <f>'DOE25'!G198+'DOE25'!G216+'DOE25'!G234+'DOE25'!G277+'DOE25'!G296+'DOE25'!G315</f>
        <v>198732</v>
      </c>
    </row>
    <row r="19" spans="1:3" x14ac:dyDescent="0.2">
      <c r="A19" t="s">
        <v>779</v>
      </c>
      <c r="B19" s="240">
        <v>262798</v>
      </c>
      <c r="C19" s="240">
        <v>109533</v>
      </c>
    </row>
    <row r="20" spans="1:3" x14ac:dyDescent="0.2">
      <c r="A20" t="s">
        <v>780</v>
      </c>
      <c r="B20" s="240">
        <v>361038</v>
      </c>
      <c r="C20" s="240">
        <v>84940</v>
      </c>
    </row>
    <row r="21" spans="1:3" x14ac:dyDescent="0.2">
      <c r="A21" t="s">
        <v>781</v>
      </c>
      <c r="B21" s="240">
        <v>17585</v>
      </c>
      <c r="C21" s="240">
        <v>4259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641421</v>
      </c>
      <c r="C22" s="231">
        <f>SUM(C19:C21)</f>
        <v>198732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15346</v>
      </c>
      <c r="C36" s="235">
        <f>'DOE25'!G200+'DOE25'!G218+'DOE25'!G236+'DOE25'!G279+'DOE25'!G298+'DOE25'!G317</f>
        <v>3590</v>
      </c>
    </row>
    <row r="37" spans="1:3" x14ac:dyDescent="0.2">
      <c r="A37" t="s">
        <v>779</v>
      </c>
      <c r="B37" s="240">
        <v>9535</v>
      </c>
      <c r="C37" s="240">
        <v>2833</v>
      </c>
    </row>
    <row r="38" spans="1:3" x14ac:dyDescent="0.2">
      <c r="A38" t="s">
        <v>780</v>
      </c>
      <c r="B38" s="240">
        <v>5811</v>
      </c>
      <c r="C38" s="240">
        <v>757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15346</v>
      </c>
      <c r="C40" s="231">
        <f>SUM(C37:C39)</f>
        <v>3590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3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SAU # 64 Wakefield School District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6101829</v>
      </c>
      <c r="D5" s="20">
        <f>SUM('DOE25'!L197:L200)+SUM('DOE25'!L215:L218)+SUM('DOE25'!L233:L236)-F5-G5</f>
        <v>6086658</v>
      </c>
      <c r="E5" s="243"/>
      <c r="F5" s="255">
        <f>SUM('DOE25'!J197:J200)+SUM('DOE25'!J215:J218)+SUM('DOE25'!J233:J236)</f>
        <v>14803</v>
      </c>
      <c r="G5" s="53">
        <f>SUM('DOE25'!K197:K200)+SUM('DOE25'!K215:K218)+SUM('DOE25'!K233:K236)</f>
        <v>368</v>
      </c>
      <c r="H5" s="259"/>
    </row>
    <row r="6" spans="1:9" x14ac:dyDescent="0.2">
      <c r="A6" s="32">
        <v>2100</v>
      </c>
      <c r="B6" t="s">
        <v>801</v>
      </c>
      <c r="C6" s="245">
        <f t="shared" si="0"/>
        <v>232673</v>
      </c>
      <c r="D6" s="20">
        <f>'DOE25'!L202+'DOE25'!L220+'DOE25'!L238-F6-G6</f>
        <v>232211</v>
      </c>
      <c r="E6" s="243"/>
      <c r="F6" s="255">
        <f>'DOE25'!J202+'DOE25'!J220+'DOE25'!J238</f>
        <v>462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133892</v>
      </c>
      <c r="D7" s="20">
        <f>'DOE25'!L203+'DOE25'!L221+'DOE25'!L239-F7-G7</f>
        <v>128381</v>
      </c>
      <c r="E7" s="243"/>
      <c r="F7" s="255">
        <f>'DOE25'!J203+'DOE25'!J221+'DOE25'!J239</f>
        <v>5511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328494</v>
      </c>
      <c r="D8" s="243"/>
      <c r="E8" s="20">
        <f>'DOE25'!L204+'DOE25'!L222+'DOE25'!L240-F8-G8-D9-D11</f>
        <v>323941</v>
      </c>
      <c r="F8" s="255">
        <f>'DOE25'!J204+'DOE25'!J222+'DOE25'!J240</f>
        <v>0</v>
      </c>
      <c r="G8" s="53">
        <f>'DOE25'!K204+'DOE25'!K222+'DOE25'!K240</f>
        <v>4553</v>
      </c>
      <c r="H8" s="259"/>
    </row>
    <row r="9" spans="1:9" x14ac:dyDescent="0.2">
      <c r="A9" s="32">
        <v>2310</v>
      </c>
      <c r="B9" t="s">
        <v>818</v>
      </c>
      <c r="C9" s="245">
        <f t="shared" si="0"/>
        <v>57063</v>
      </c>
      <c r="D9" s="244">
        <v>57063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11233</v>
      </c>
      <c r="D10" s="243"/>
      <c r="E10" s="244">
        <v>11233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177753</v>
      </c>
      <c r="D11" s="244">
        <v>177753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306109</v>
      </c>
      <c r="D12" s="20">
        <f>'DOE25'!L205+'DOE25'!L223+'DOE25'!L241-F12-G12</f>
        <v>302969</v>
      </c>
      <c r="E12" s="243"/>
      <c r="F12" s="255">
        <f>'DOE25'!J205+'DOE25'!J223+'DOE25'!J241</f>
        <v>0</v>
      </c>
      <c r="G12" s="53">
        <f>'DOE25'!K205+'DOE25'!K223+'DOE25'!K241</f>
        <v>3140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481136</v>
      </c>
      <c r="D14" s="20">
        <f>'DOE25'!L207+'DOE25'!L225+'DOE25'!L243-F14-G14</f>
        <v>456968</v>
      </c>
      <c r="E14" s="243"/>
      <c r="F14" s="255">
        <f>'DOE25'!J207+'DOE25'!J225+'DOE25'!J243</f>
        <v>24069</v>
      </c>
      <c r="G14" s="53">
        <f>'DOE25'!K207+'DOE25'!K225+'DOE25'!K243</f>
        <v>99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506403</v>
      </c>
      <c r="D15" s="20">
        <f>'DOE25'!L208+'DOE25'!L226+'DOE25'!L244-F15-G15</f>
        <v>492187</v>
      </c>
      <c r="E15" s="243"/>
      <c r="F15" s="255">
        <f>'DOE25'!J208+'DOE25'!J226+'DOE25'!J244</f>
        <v>2771</v>
      </c>
      <c r="G15" s="53">
        <f>'DOE25'!K208+'DOE25'!K226+'DOE25'!K244</f>
        <v>11445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122872</v>
      </c>
      <c r="D16" s="243"/>
      <c r="E16" s="20">
        <f>'DOE25'!L209+'DOE25'!L227+'DOE25'!L245-F16-G16</f>
        <v>101646</v>
      </c>
      <c r="F16" s="255">
        <f>'DOE25'!J209+'DOE25'!J227+'DOE25'!J245</f>
        <v>21226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142488</v>
      </c>
      <c r="D29" s="20">
        <f>'DOE25'!L358+'DOE25'!L359+'DOE25'!L360-'DOE25'!I367-F29-G29</f>
        <v>139294</v>
      </c>
      <c r="E29" s="243"/>
      <c r="F29" s="255">
        <f>'DOE25'!J358+'DOE25'!J359+'DOE25'!J360</f>
        <v>3194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233618</v>
      </c>
      <c r="D31" s="20">
        <f>'DOE25'!L290+'DOE25'!L309+'DOE25'!L328+'DOE25'!L333+'DOE25'!L334+'DOE25'!L335-F31-G31</f>
        <v>218956</v>
      </c>
      <c r="E31" s="243"/>
      <c r="F31" s="255">
        <f>'DOE25'!J290+'DOE25'!J309+'DOE25'!J328+'DOE25'!J333+'DOE25'!J334+'DOE25'!J335</f>
        <v>3594</v>
      </c>
      <c r="G31" s="53">
        <f>'DOE25'!K290+'DOE25'!K309+'DOE25'!K328+'DOE25'!K333+'DOE25'!K334+'DOE25'!K335</f>
        <v>11068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8292440</v>
      </c>
      <c r="E33" s="246">
        <f>SUM(E5:E31)</f>
        <v>436820</v>
      </c>
      <c r="F33" s="246">
        <f>SUM(F5:F31)</f>
        <v>75630</v>
      </c>
      <c r="G33" s="246">
        <f>SUM(G5:G31)</f>
        <v>30673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436820</v>
      </c>
      <c r="E35" s="249"/>
    </row>
    <row r="36" spans="2:8" ht="12" thickTop="1" x14ac:dyDescent="0.2">
      <c r="B36" t="s">
        <v>815</v>
      </c>
      <c r="D36" s="20">
        <f>D33</f>
        <v>8292440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9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SAU # 64 Wakefield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561186</v>
      </c>
      <c r="D8" s="95">
        <f>'DOE25'!G9</f>
        <v>9852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192727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59078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152735</v>
      </c>
      <c r="D12" s="95">
        <f>'DOE25'!G13</f>
        <v>14158</v>
      </c>
      <c r="E12" s="95">
        <f>'DOE25'!H13</f>
        <v>60473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14101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9450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796550</v>
      </c>
      <c r="D18" s="41">
        <f>SUM(D8:D17)</f>
        <v>24010</v>
      </c>
      <c r="E18" s="41">
        <f>SUM(E8:E17)</f>
        <v>60473</v>
      </c>
      <c r="F18" s="41">
        <f>SUM(F8:F17)</f>
        <v>0</v>
      </c>
      <c r="G18" s="41">
        <f>SUM(G8:G17)</f>
        <v>192727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10239</v>
      </c>
      <c r="E21" s="95">
        <f>'DOE25'!H22</f>
        <v>48839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53888</v>
      </c>
      <c r="D23" s="95">
        <f>'DOE25'!G24</f>
        <v>13250</v>
      </c>
      <c r="E23" s="95">
        <f>'DOE25'!H24</f>
        <v>11634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53888</v>
      </c>
      <c r="D31" s="41">
        <f>SUM(D21:D30)</f>
        <v>23489</v>
      </c>
      <c r="E31" s="41">
        <f>SUM(E21:E30)</f>
        <v>60473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521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192727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667662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742662</v>
      </c>
      <c r="D50" s="41">
        <f>SUM(D34:D49)</f>
        <v>521</v>
      </c>
      <c r="E50" s="41">
        <f>SUM(E34:E49)</f>
        <v>0</v>
      </c>
      <c r="F50" s="41">
        <f>SUM(F34:F49)</f>
        <v>0</v>
      </c>
      <c r="G50" s="41">
        <f>SUM(G34:G49)</f>
        <v>192727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796550</v>
      </c>
      <c r="D51" s="41">
        <f>D50+D31</f>
        <v>24010</v>
      </c>
      <c r="E51" s="41">
        <f>E50+E31</f>
        <v>60473</v>
      </c>
      <c r="F51" s="41">
        <f>F50+F31</f>
        <v>0</v>
      </c>
      <c r="G51" s="41">
        <f>G50+G31</f>
        <v>192727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5192825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5511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38420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3731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9242</v>
      </c>
      <c r="D62" s="130">
        <f>SUM(D57:D61)</f>
        <v>38420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5202067</v>
      </c>
      <c r="D63" s="22">
        <f>D56+D62</f>
        <v>38420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1077587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2210000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3287587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26491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301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26491</v>
      </c>
      <c r="D78" s="130">
        <f>SUM(D72:D77)</f>
        <v>301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3314078</v>
      </c>
      <c r="D81" s="130">
        <f>SUM(D79:D80)+D78+D70</f>
        <v>301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81198</v>
      </c>
      <c r="D88" s="95">
        <f>SUM('DOE25'!G153:G161)</f>
        <v>113414</v>
      </c>
      <c r="E88" s="95">
        <f>SUM('DOE25'!H153:H161)</f>
        <v>233618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81198</v>
      </c>
      <c r="D91" s="131">
        <f>SUM(D85:D90)</f>
        <v>113414</v>
      </c>
      <c r="E91" s="131">
        <f>SUM(E85:E90)</f>
        <v>233618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7833</v>
      </c>
      <c r="E96" s="95">
        <f>'DOE25'!H179</f>
        <v>0</v>
      </c>
      <c r="F96" s="95">
        <f>'DOE25'!I179</f>
        <v>0</v>
      </c>
      <c r="G96" s="95">
        <f>'DOE25'!J179</f>
        <v>169500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7833</v>
      </c>
      <c r="E103" s="86">
        <f>SUM(E93:E102)</f>
        <v>0</v>
      </c>
      <c r="F103" s="86">
        <f>SUM(F93:F102)</f>
        <v>0</v>
      </c>
      <c r="G103" s="86">
        <f>SUM(G93:G102)</f>
        <v>169500</v>
      </c>
    </row>
    <row r="104" spans="1:7" ht="12.75" thickTop="1" thickBot="1" x14ac:dyDescent="0.25">
      <c r="A104" s="33" t="s">
        <v>765</v>
      </c>
      <c r="C104" s="86">
        <f>C63+C81+C91+C103</f>
        <v>8597343</v>
      </c>
      <c r="D104" s="86">
        <f>D63+D81+D91+D103</f>
        <v>159968</v>
      </c>
      <c r="E104" s="86">
        <f>E63+E81+E91+E103</f>
        <v>233618</v>
      </c>
      <c r="F104" s="86">
        <f>F63+F81+F91+F103</f>
        <v>0</v>
      </c>
      <c r="G104" s="86">
        <f>G63+G81+G103</f>
        <v>169500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4381882</v>
      </c>
      <c r="D109" s="24" t="s">
        <v>289</v>
      </c>
      <c r="E109" s="95">
        <f>('DOE25'!L276)+('DOE25'!L295)+('DOE25'!L314)</f>
        <v>148997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1684826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35121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6101829</v>
      </c>
      <c r="D115" s="86">
        <f>SUM(D109:D114)</f>
        <v>0</v>
      </c>
      <c r="E115" s="86">
        <f>SUM(E109:E114)</f>
        <v>148997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232673</v>
      </c>
      <c r="D118" s="24" t="s">
        <v>289</v>
      </c>
      <c r="E118" s="95">
        <f>+('DOE25'!L281)+('DOE25'!L300)+('DOE25'!L319)</f>
        <v>5908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133892</v>
      </c>
      <c r="D119" s="24" t="s">
        <v>289</v>
      </c>
      <c r="E119" s="95">
        <f>+('DOE25'!L282)+('DOE25'!L301)+('DOE25'!L320)</f>
        <v>67645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563310</v>
      </c>
      <c r="D120" s="24" t="s">
        <v>289</v>
      </c>
      <c r="E120" s="95">
        <f>+('DOE25'!L283)+('DOE25'!L302)+('DOE25'!L321)</f>
        <v>1091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306109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9977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481136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506403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122872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159447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2346395</v>
      </c>
      <c r="D128" s="86">
        <f>SUM(D118:D127)</f>
        <v>159447</v>
      </c>
      <c r="E128" s="86">
        <f>SUM(E118:E127)</f>
        <v>84621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7833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169500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177333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8625557</v>
      </c>
      <c r="D145" s="86">
        <f>(D115+D128+D144)</f>
        <v>159447</v>
      </c>
      <c r="E145" s="86">
        <f>(E115+E128+E144)</f>
        <v>233618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SAU # 64 Wakefield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13601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13601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4530879</v>
      </c>
      <c r="D10" s="182">
        <f>ROUND((C10/$C$28)*100,1)</f>
        <v>51.5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1684826</v>
      </c>
      <c r="D11" s="182">
        <f>ROUND((C11/$C$28)*100,1)</f>
        <v>19.100000000000001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35121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238581</v>
      </c>
      <c r="D15" s="182">
        <f t="shared" ref="D15:D27" si="0">ROUND((C15/$C$28)*100,1)</f>
        <v>2.7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201537</v>
      </c>
      <c r="D16" s="182">
        <f t="shared" si="0"/>
        <v>2.2999999999999998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687273</v>
      </c>
      <c r="D17" s="182">
        <f t="shared" si="0"/>
        <v>7.8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306109</v>
      </c>
      <c r="D18" s="182">
        <f t="shared" si="0"/>
        <v>3.5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9977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481136</v>
      </c>
      <c r="D20" s="182">
        <f t="shared" si="0"/>
        <v>5.5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506403</v>
      </c>
      <c r="D21" s="182">
        <f t="shared" si="0"/>
        <v>5.8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121027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8802869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8802869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5192825</v>
      </c>
      <c r="D35" s="182">
        <f t="shared" ref="D35:D40" si="1">ROUND((C35/$C$41)*100,1)</f>
        <v>58.1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9242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3287587</v>
      </c>
      <c r="D37" s="182">
        <f t="shared" si="1"/>
        <v>36.799999999999997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26792</v>
      </c>
      <c r="D38" s="182">
        <f t="shared" si="1"/>
        <v>0.3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428230</v>
      </c>
      <c r="D39" s="182">
        <f t="shared" si="1"/>
        <v>4.8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8944676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6" sqref="C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3" t="str">
        <f>'DOE25'!A2</f>
        <v>SAU # 64 Wakefield School District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>
        <v>21</v>
      </c>
      <c r="B4" s="219">
        <v>9</v>
      </c>
      <c r="C4" s="287" t="s">
        <v>912</v>
      </c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74" t="s">
        <v>913</v>
      </c>
      <c r="B5" s="275" t="s">
        <v>914</v>
      </c>
      <c r="C5" s="287" t="s">
        <v>915</v>
      </c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7"/>
      <c r="AB29" s="207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07"/>
      <c r="AO29" s="207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07"/>
      <c r="BB29" s="207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07"/>
      <c r="BO29" s="207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07"/>
      <c r="CB29" s="207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07"/>
      <c r="CO29" s="207"/>
      <c r="CP29" s="285"/>
      <c r="CQ29" s="285"/>
      <c r="CR29" s="285"/>
      <c r="CS29" s="285"/>
      <c r="CT29" s="285"/>
      <c r="CU29" s="285"/>
      <c r="CV29" s="285"/>
      <c r="CW29" s="285"/>
      <c r="CX29" s="285"/>
      <c r="CY29" s="285"/>
      <c r="CZ29" s="285"/>
      <c r="DA29" s="207"/>
      <c r="DB29" s="207"/>
      <c r="DC29" s="285"/>
      <c r="DD29" s="285"/>
      <c r="DE29" s="285"/>
      <c r="DF29" s="285"/>
      <c r="DG29" s="285"/>
      <c r="DH29" s="285"/>
      <c r="DI29" s="285"/>
      <c r="DJ29" s="285"/>
      <c r="DK29" s="285"/>
      <c r="DL29" s="285"/>
      <c r="DM29" s="285"/>
      <c r="DN29" s="207"/>
      <c r="DO29" s="207"/>
      <c r="DP29" s="285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07"/>
      <c r="EB29" s="207"/>
      <c r="EC29" s="285"/>
      <c r="ED29" s="285"/>
      <c r="EE29" s="285"/>
      <c r="EF29" s="285"/>
      <c r="EG29" s="285"/>
      <c r="EH29" s="285"/>
      <c r="EI29" s="285"/>
      <c r="EJ29" s="285"/>
      <c r="EK29" s="285"/>
      <c r="EL29" s="285"/>
      <c r="EM29" s="285"/>
      <c r="EN29" s="207"/>
      <c r="EO29" s="207"/>
      <c r="EP29" s="285"/>
      <c r="EQ29" s="285"/>
      <c r="ER29" s="285"/>
      <c r="ES29" s="285"/>
      <c r="ET29" s="285"/>
      <c r="EU29" s="285"/>
      <c r="EV29" s="285"/>
      <c r="EW29" s="285"/>
      <c r="EX29" s="285"/>
      <c r="EY29" s="285"/>
      <c r="EZ29" s="285"/>
      <c r="FA29" s="207"/>
      <c r="FB29" s="207"/>
      <c r="FC29" s="285"/>
      <c r="FD29" s="285"/>
      <c r="FE29" s="285"/>
      <c r="FF29" s="285"/>
      <c r="FG29" s="285"/>
      <c r="FH29" s="285"/>
      <c r="FI29" s="285"/>
      <c r="FJ29" s="285"/>
      <c r="FK29" s="285"/>
      <c r="FL29" s="285"/>
      <c r="FM29" s="285"/>
      <c r="FN29" s="207"/>
      <c r="FO29" s="207"/>
      <c r="FP29" s="285"/>
      <c r="FQ29" s="285"/>
      <c r="FR29" s="285"/>
      <c r="FS29" s="285"/>
      <c r="FT29" s="285"/>
      <c r="FU29" s="285"/>
      <c r="FV29" s="285"/>
      <c r="FW29" s="285"/>
      <c r="FX29" s="285"/>
      <c r="FY29" s="285"/>
      <c r="FZ29" s="285"/>
      <c r="GA29" s="207"/>
      <c r="GB29" s="207"/>
      <c r="GC29" s="285"/>
      <c r="GD29" s="285"/>
      <c r="GE29" s="285"/>
      <c r="GF29" s="285"/>
      <c r="GG29" s="285"/>
      <c r="GH29" s="285"/>
      <c r="GI29" s="285"/>
      <c r="GJ29" s="285"/>
      <c r="GK29" s="285"/>
      <c r="GL29" s="285"/>
      <c r="GM29" s="285"/>
      <c r="GN29" s="207"/>
      <c r="GO29" s="207"/>
      <c r="GP29" s="285"/>
      <c r="GQ29" s="285"/>
      <c r="GR29" s="285"/>
      <c r="GS29" s="285"/>
      <c r="GT29" s="285"/>
      <c r="GU29" s="285"/>
      <c r="GV29" s="285"/>
      <c r="GW29" s="285"/>
      <c r="GX29" s="285"/>
      <c r="GY29" s="285"/>
      <c r="GZ29" s="285"/>
      <c r="HA29" s="207"/>
      <c r="HB29" s="207"/>
      <c r="HC29" s="285"/>
      <c r="HD29" s="285"/>
      <c r="HE29" s="285"/>
      <c r="HF29" s="285"/>
      <c r="HG29" s="285"/>
      <c r="HH29" s="285"/>
      <c r="HI29" s="285"/>
      <c r="HJ29" s="285"/>
      <c r="HK29" s="285"/>
      <c r="HL29" s="285"/>
      <c r="HM29" s="285"/>
      <c r="HN29" s="207"/>
      <c r="HO29" s="207"/>
      <c r="HP29" s="285"/>
      <c r="HQ29" s="285"/>
      <c r="HR29" s="285"/>
      <c r="HS29" s="285"/>
      <c r="HT29" s="285"/>
      <c r="HU29" s="285"/>
      <c r="HV29" s="285"/>
      <c r="HW29" s="285"/>
      <c r="HX29" s="285"/>
      <c r="HY29" s="285"/>
      <c r="HZ29" s="285"/>
      <c r="IA29" s="207"/>
      <c r="IB29" s="207"/>
      <c r="IC29" s="285"/>
      <c r="ID29" s="285"/>
      <c r="IE29" s="285"/>
      <c r="IF29" s="285"/>
      <c r="IG29" s="285"/>
      <c r="IH29" s="285"/>
      <c r="II29" s="285"/>
      <c r="IJ29" s="285"/>
      <c r="IK29" s="285"/>
      <c r="IL29" s="285"/>
      <c r="IM29" s="285"/>
      <c r="IN29" s="207"/>
      <c r="IO29" s="207"/>
      <c r="IP29" s="285"/>
      <c r="IQ29" s="285"/>
      <c r="IR29" s="285"/>
      <c r="IS29" s="285"/>
      <c r="IT29" s="285"/>
      <c r="IU29" s="285"/>
      <c r="IV29" s="285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7"/>
      <c r="AB30" s="207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07"/>
      <c r="AO30" s="207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07"/>
      <c r="BB30" s="207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07"/>
      <c r="BO30" s="207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07"/>
      <c r="CB30" s="207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07"/>
      <c r="CO30" s="207"/>
      <c r="CP30" s="285"/>
      <c r="CQ30" s="285"/>
      <c r="CR30" s="285"/>
      <c r="CS30" s="285"/>
      <c r="CT30" s="285"/>
      <c r="CU30" s="285"/>
      <c r="CV30" s="285"/>
      <c r="CW30" s="285"/>
      <c r="CX30" s="285"/>
      <c r="CY30" s="285"/>
      <c r="CZ30" s="285"/>
      <c r="DA30" s="207"/>
      <c r="DB30" s="207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07"/>
      <c r="DO30" s="207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07"/>
      <c r="EB30" s="207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07"/>
      <c r="EO30" s="207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07"/>
      <c r="FB30" s="207"/>
      <c r="FC30" s="285"/>
      <c r="FD30" s="285"/>
      <c r="FE30" s="285"/>
      <c r="FF30" s="285"/>
      <c r="FG30" s="285"/>
      <c r="FH30" s="285"/>
      <c r="FI30" s="285"/>
      <c r="FJ30" s="285"/>
      <c r="FK30" s="285"/>
      <c r="FL30" s="285"/>
      <c r="FM30" s="285"/>
      <c r="FN30" s="207"/>
      <c r="FO30" s="207"/>
      <c r="FP30" s="285"/>
      <c r="FQ30" s="285"/>
      <c r="FR30" s="285"/>
      <c r="FS30" s="285"/>
      <c r="FT30" s="285"/>
      <c r="FU30" s="285"/>
      <c r="FV30" s="285"/>
      <c r="FW30" s="285"/>
      <c r="FX30" s="285"/>
      <c r="FY30" s="285"/>
      <c r="FZ30" s="285"/>
      <c r="GA30" s="207"/>
      <c r="GB30" s="207"/>
      <c r="GC30" s="285"/>
      <c r="GD30" s="285"/>
      <c r="GE30" s="285"/>
      <c r="GF30" s="285"/>
      <c r="GG30" s="285"/>
      <c r="GH30" s="285"/>
      <c r="GI30" s="285"/>
      <c r="GJ30" s="285"/>
      <c r="GK30" s="285"/>
      <c r="GL30" s="285"/>
      <c r="GM30" s="285"/>
      <c r="GN30" s="207"/>
      <c r="GO30" s="207"/>
      <c r="GP30" s="285"/>
      <c r="GQ30" s="285"/>
      <c r="GR30" s="285"/>
      <c r="GS30" s="285"/>
      <c r="GT30" s="285"/>
      <c r="GU30" s="285"/>
      <c r="GV30" s="285"/>
      <c r="GW30" s="285"/>
      <c r="GX30" s="285"/>
      <c r="GY30" s="285"/>
      <c r="GZ30" s="285"/>
      <c r="HA30" s="207"/>
      <c r="HB30" s="207"/>
      <c r="HC30" s="285"/>
      <c r="HD30" s="285"/>
      <c r="HE30" s="285"/>
      <c r="HF30" s="285"/>
      <c r="HG30" s="285"/>
      <c r="HH30" s="285"/>
      <c r="HI30" s="285"/>
      <c r="HJ30" s="285"/>
      <c r="HK30" s="285"/>
      <c r="HL30" s="285"/>
      <c r="HM30" s="285"/>
      <c r="HN30" s="207"/>
      <c r="HO30" s="207"/>
      <c r="HP30" s="285"/>
      <c r="HQ30" s="285"/>
      <c r="HR30" s="285"/>
      <c r="HS30" s="285"/>
      <c r="HT30" s="285"/>
      <c r="HU30" s="285"/>
      <c r="HV30" s="285"/>
      <c r="HW30" s="285"/>
      <c r="HX30" s="285"/>
      <c r="HY30" s="285"/>
      <c r="HZ30" s="285"/>
      <c r="IA30" s="207"/>
      <c r="IB30" s="207"/>
      <c r="IC30" s="285"/>
      <c r="ID30" s="285"/>
      <c r="IE30" s="285"/>
      <c r="IF30" s="285"/>
      <c r="IG30" s="285"/>
      <c r="IH30" s="285"/>
      <c r="II30" s="285"/>
      <c r="IJ30" s="285"/>
      <c r="IK30" s="285"/>
      <c r="IL30" s="285"/>
      <c r="IM30" s="285"/>
      <c r="IN30" s="207"/>
      <c r="IO30" s="207"/>
      <c r="IP30" s="285"/>
      <c r="IQ30" s="285"/>
      <c r="IR30" s="285"/>
      <c r="IS30" s="285"/>
      <c r="IT30" s="285"/>
      <c r="IU30" s="285"/>
      <c r="IV30" s="285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7"/>
      <c r="AB31" s="207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07"/>
      <c r="AO31" s="207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07"/>
      <c r="BB31" s="207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07"/>
      <c r="BO31" s="207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07"/>
      <c r="CB31" s="207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07"/>
      <c r="CO31" s="207"/>
      <c r="CP31" s="285"/>
      <c r="CQ31" s="285"/>
      <c r="CR31" s="285"/>
      <c r="CS31" s="285"/>
      <c r="CT31" s="285"/>
      <c r="CU31" s="285"/>
      <c r="CV31" s="285"/>
      <c r="CW31" s="285"/>
      <c r="CX31" s="285"/>
      <c r="CY31" s="285"/>
      <c r="CZ31" s="285"/>
      <c r="DA31" s="207"/>
      <c r="DB31" s="207"/>
      <c r="DC31" s="285"/>
      <c r="DD31" s="285"/>
      <c r="DE31" s="285"/>
      <c r="DF31" s="285"/>
      <c r="DG31" s="285"/>
      <c r="DH31" s="285"/>
      <c r="DI31" s="285"/>
      <c r="DJ31" s="285"/>
      <c r="DK31" s="285"/>
      <c r="DL31" s="285"/>
      <c r="DM31" s="285"/>
      <c r="DN31" s="207"/>
      <c r="DO31" s="207"/>
      <c r="DP31" s="285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07"/>
      <c r="EB31" s="207"/>
      <c r="EC31" s="285"/>
      <c r="ED31" s="285"/>
      <c r="EE31" s="285"/>
      <c r="EF31" s="285"/>
      <c r="EG31" s="285"/>
      <c r="EH31" s="285"/>
      <c r="EI31" s="285"/>
      <c r="EJ31" s="285"/>
      <c r="EK31" s="285"/>
      <c r="EL31" s="285"/>
      <c r="EM31" s="285"/>
      <c r="EN31" s="207"/>
      <c r="EO31" s="207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07"/>
      <c r="FB31" s="207"/>
      <c r="FC31" s="285"/>
      <c r="FD31" s="285"/>
      <c r="FE31" s="285"/>
      <c r="FF31" s="285"/>
      <c r="FG31" s="285"/>
      <c r="FH31" s="285"/>
      <c r="FI31" s="285"/>
      <c r="FJ31" s="285"/>
      <c r="FK31" s="285"/>
      <c r="FL31" s="285"/>
      <c r="FM31" s="285"/>
      <c r="FN31" s="207"/>
      <c r="FO31" s="207"/>
      <c r="FP31" s="285"/>
      <c r="FQ31" s="285"/>
      <c r="FR31" s="285"/>
      <c r="FS31" s="285"/>
      <c r="FT31" s="285"/>
      <c r="FU31" s="285"/>
      <c r="FV31" s="285"/>
      <c r="FW31" s="285"/>
      <c r="FX31" s="285"/>
      <c r="FY31" s="285"/>
      <c r="FZ31" s="285"/>
      <c r="GA31" s="207"/>
      <c r="GB31" s="207"/>
      <c r="GC31" s="285"/>
      <c r="GD31" s="285"/>
      <c r="GE31" s="285"/>
      <c r="GF31" s="285"/>
      <c r="GG31" s="285"/>
      <c r="GH31" s="285"/>
      <c r="GI31" s="285"/>
      <c r="GJ31" s="285"/>
      <c r="GK31" s="285"/>
      <c r="GL31" s="285"/>
      <c r="GM31" s="285"/>
      <c r="GN31" s="207"/>
      <c r="GO31" s="207"/>
      <c r="GP31" s="285"/>
      <c r="GQ31" s="285"/>
      <c r="GR31" s="285"/>
      <c r="GS31" s="285"/>
      <c r="GT31" s="285"/>
      <c r="GU31" s="285"/>
      <c r="GV31" s="285"/>
      <c r="GW31" s="285"/>
      <c r="GX31" s="285"/>
      <c r="GY31" s="285"/>
      <c r="GZ31" s="285"/>
      <c r="HA31" s="207"/>
      <c r="HB31" s="207"/>
      <c r="HC31" s="285"/>
      <c r="HD31" s="285"/>
      <c r="HE31" s="285"/>
      <c r="HF31" s="285"/>
      <c r="HG31" s="285"/>
      <c r="HH31" s="285"/>
      <c r="HI31" s="285"/>
      <c r="HJ31" s="285"/>
      <c r="HK31" s="285"/>
      <c r="HL31" s="285"/>
      <c r="HM31" s="285"/>
      <c r="HN31" s="207"/>
      <c r="HO31" s="207"/>
      <c r="HP31" s="285"/>
      <c r="HQ31" s="285"/>
      <c r="HR31" s="285"/>
      <c r="HS31" s="285"/>
      <c r="HT31" s="285"/>
      <c r="HU31" s="285"/>
      <c r="HV31" s="285"/>
      <c r="HW31" s="285"/>
      <c r="HX31" s="285"/>
      <c r="HY31" s="285"/>
      <c r="HZ31" s="285"/>
      <c r="IA31" s="207"/>
      <c r="IB31" s="207"/>
      <c r="IC31" s="285"/>
      <c r="ID31" s="285"/>
      <c r="IE31" s="285"/>
      <c r="IF31" s="285"/>
      <c r="IG31" s="285"/>
      <c r="IH31" s="285"/>
      <c r="II31" s="285"/>
      <c r="IJ31" s="285"/>
      <c r="IK31" s="285"/>
      <c r="IL31" s="285"/>
      <c r="IM31" s="285"/>
      <c r="IN31" s="207"/>
      <c r="IO31" s="207"/>
      <c r="IP31" s="285"/>
      <c r="IQ31" s="285"/>
      <c r="IR31" s="285"/>
      <c r="IS31" s="285"/>
      <c r="IT31" s="285"/>
      <c r="IU31" s="285"/>
      <c r="IV31" s="285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7"/>
      <c r="AB38" s="207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07"/>
      <c r="AO38" s="207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07"/>
      <c r="BB38" s="207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07"/>
      <c r="BO38" s="207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07"/>
      <c r="CB38" s="207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07"/>
      <c r="CO38" s="207"/>
      <c r="CP38" s="285"/>
      <c r="CQ38" s="285"/>
      <c r="CR38" s="285"/>
      <c r="CS38" s="285"/>
      <c r="CT38" s="285"/>
      <c r="CU38" s="285"/>
      <c r="CV38" s="285"/>
      <c r="CW38" s="285"/>
      <c r="CX38" s="285"/>
      <c r="CY38" s="285"/>
      <c r="CZ38" s="285"/>
      <c r="DA38" s="207"/>
      <c r="DB38" s="207"/>
      <c r="DC38" s="285"/>
      <c r="DD38" s="285"/>
      <c r="DE38" s="285"/>
      <c r="DF38" s="285"/>
      <c r="DG38" s="285"/>
      <c r="DH38" s="285"/>
      <c r="DI38" s="285"/>
      <c r="DJ38" s="285"/>
      <c r="DK38" s="285"/>
      <c r="DL38" s="285"/>
      <c r="DM38" s="285"/>
      <c r="DN38" s="207"/>
      <c r="DO38" s="207"/>
      <c r="DP38" s="285"/>
      <c r="DQ38" s="285"/>
      <c r="DR38" s="285"/>
      <c r="DS38" s="285"/>
      <c r="DT38" s="285"/>
      <c r="DU38" s="285"/>
      <c r="DV38" s="285"/>
      <c r="DW38" s="285"/>
      <c r="DX38" s="285"/>
      <c r="DY38" s="285"/>
      <c r="DZ38" s="285"/>
      <c r="EA38" s="207"/>
      <c r="EB38" s="207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07"/>
      <c r="EO38" s="207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07"/>
      <c r="FB38" s="207"/>
      <c r="FC38" s="285"/>
      <c r="FD38" s="285"/>
      <c r="FE38" s="285"/>
      <c r="FF38" s="285"/>
      <c r="FG38" s="285"/>
      <c r="FH38" s="285"/>
      <c r="FI38" s="285"/>
      <c r="FJ38" s="285"/>
      <c r="FK38" s="285"/>
      <c r="FL38" s="285"/>
      <c r="FM38" s="285"/>
      <c r="FN38" s="207"/>
      <c r="FO38" s="207"/>
      <c r="FP38" s="285"/>
      <c r="FQ38" s="285"/>
      <c r="FR38" s="285"/>
      <c r="FS38" s="285"/>
      <c r="FT38" s="285"/>
      <c r="FU38" s="285"/>
      <c r="FV38" s="285"/>
      <c r="FW38" s="285"/>
      <c r="FX38" s="285"/>
      <c r="FY38" s="285"/>
      <c r="FZ38" s="285"/>
      <c r="GA38" s="207"/>
      <c r="GB38" s="207"/>
      <c r="GC38" s="285"/>
      <c r="GD38" s="285"/>
      <c r="GE38" s="285"/>
      <c r="GF38" s="285"/>
      <c r="GG38" s="285"/>
      <c r="GH38" s="285"/>
      <c r="GI38" s="285"/>
      <c r="GJ38" s="285"/>
      <c r="GK38" s="285"/>
      <c r="GL38" s="285"/>
      <c r="GM38" s="285"/>
      <c r="GN38" s="207"/>
      <c r="GO38" s="207"/>
      <c r="GP38" s="285"/>
      <c r="GQ38" s="285"/>
      <c r="GR38" s="285"/>
      <c r="GS38" s="285"/>
      <c r="GT38" s="285"/>
      <c r="GU38" s="285"/>
      <c r="GV38" s="285"/>
      <c r="GW38" s="285"/>
      <c r="GX38" s="285"/>
      <c r="GY38" s="285"/>
      <c r="GZ38" s="285"/>
      <c r="HA38" s="207"/>
      <c r="HB38" s="207"/>
      <c r="HC38" s="285"/>
      <c r="HD38" s="285"/>
      <c r="HE38" s="285"/>
      <c r="HF38" s="285"/>
      <c r="HG38" s="285"/>
      <c r="HH38" s="285"/>
      <c r="HI38" s="285"/>
      <c r="HJ38" s="285"/>
      <c r="HK38" s="285"/>
      <c r="HL38" s="285"/>
      <c r="HM38" s="285"/>
      <c r="HN38" s="207"/>
      <c r="HO38" s="207"/>
      <c r="HP38" s="285"/>
      <c r="HQ38" s="285"/>
      <c r="HR38" s="285"/>
      <c r="HS38" s="285"/>
      <c r="HT38" s="285"/>
      <c r="HU38" s="285"/>
      <c r="HV38" s="285"/>
      <c r="HW38" s="285"/>
      <c r="HX38" s="285"/>
      <c r="HY38" s="285"/>
      <c r="HZ38" s="285"/>
      <c r="IA38" s="207"/>
      <c r="IB38" s="207"/>
      <c r="IC38" s="285"/>
      <c r="ID38" s="285"/>
      <c r="IE38" s="285"/>
      <c r="IF38" s="285"/>
      <c r="IG38" s="285"/>
      <c r="IH38" s="285"/>
      <c r="II38" s="285"/>
      <c r="IJ38" s="285"/>
      <c r="IK38" s="285"/>
      <c r="IL38" s="285"/>
      <c r="IM38" s="285"/>
      <c r="IN38" s="207"/>
      <c r="IO38" s="207"/>
      <c r="IP38" s="285"/>
      <c r="IQ38" s="285"/>
      <c r="IR38" s="285"/>
      <c r="IS38" s="285"/>
      <c r="IT38" s="285"/>
      <c r="IU38" s="285"/>
      <c r="IV38" s="285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7"/>
      <c r="AB39" s="207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07"/>
      <c r="AO39" s="207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07"/>
      <c r="BB39" s="207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07"/>
      <c r="BO39" s="207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07"/>
      <c r="CB39" s="207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07"/>
      <c r="CO39" s="207"/>
      <c r="CP39" s="285"/>
      <c r="CQ39" s="285"/>
      <c r="CR39" s="285"/>
      <c r="CS39" s="285"/>
      <c r="CT39" s="285"/>
      <c r="CU39" s="285"/>
      <c r="CV39" s="285"/>
      <c r="CW39" s="285"/>
      <c r="CX39" s="285"/>
      <c r="CY39" s="285"/>
      <c r="CZ39" s="285"/>
      <c r="DA39" s="207"/>
      <c r="DB39" s="207"/>
      <c r="DC39" s="285"/>
      <c r="DD39" s="285"/>
      <c r="DE39" s="285"/>
      <c r="DF39" s="285"/>
      <c r="DG39" s="285"/>
      <c r="DH39" s="285"/>
      <c r="DI39" s="285"/>
      <c r="DJ39" s="285"/>
      <c r="DK39" s="285"/>
      <c r="DL39" s="285"/>
      <c r="DM39" s="285"/>
      <c r="DN39" s="207"/>
      <c r="DO39" s="207"/>
      <c r="DP39" s="285"/>
      <c r="DQ39" s="285"/>
      <c r="DR39" s="285"/>
      <c r="DS39" s="285"/>
      <c r="DT39" s="285"/>
      <c r="DU39" s="285"/>
      <c r="DV39" s="285"/>
      <c r="DW39" s="285"/>
      <c r="DX39" s="285"/>
      <c r="DY39" s="285"/>
      <c r="DZ39" s="285"/>
      <c r="EA39" s="207"/>
      <c r="EB39" s="207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07"/>
      <c r="EO39" s="207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07"/>
      <c r="FB39" s="207"/>
      <c r="FC39" s="285"/>
      <c r="FD39" s="285"/>
      <c r="FE39" s="285"/>
      <c r="FF39" s="285"/>
      <c r="FG39" s="285"/>
      <c r="FH39" s="285"/>
      <c r="FI39" s="285"/>
      <c r="FJ39" s="285"/>
      <c r="FK39" s="285"/>
      <c r="FL39" s="285"/>
      <c r="FM39" s="285"/>
      <c r="FN39" s="207"/>
      <c r="FO39" s="207"/>
      <c r="FP39" s="285"/>
      <c r="FQ39" s="285"/>
      <c r="FR39" s="285"/>
      <c r="FS39" s="285"/>
      <c r="FT39" s="285"/>
      <c r="FU39" s="285"/>
      <c r="FV39" s="285"/>
      <c r="FW39" s="285"/>
      <c r="FX39" s="285"/>
      <c r="FY39" s="285"/>
      <c r="FZ39" s="285"/>
      <c r="GA39" s="207"/>
      <c r="GB39" s="207"/>
      <c r="GC39" s="285"/>
      <c r="GD39" s="285"/>
      <c r="GE39" s="285"/>
      <c r="GF39" s="285"/>
      <c r="GG39" s="285"/>
      <c r="GH39" s="285"/>
      <c r="GI39" s="285"/>
      <c r="GJ39" s="285"/>
      <c r="GK39" s="285"/>
      <c r="GL39" s="285"/>
      <c r="GM39" s="285"/>
      <c r="GN39" s="207"/>
      <c r="GO39" s="207"/>
      <c r="GP39" s="285"/>
      <c r="GQ39" s="285"/>
      <c r="GR39" s="285"/>
      <c r="GS39" s="285"/>
      <c r="GT39" s="285"/>
      <c r="GU39" s="285"/>
      <c r="GV39" s="285"/>
      <c r="GW39" s="285"/>
      <c r="GX39" s="285"/>
      <c r="GY39" s="285"/>
      <c r="GZ39" s="285"/>
      <c r="HA39" s="207"/>
      <c r="HB39" s="207"/>
      <c r="HC39" s="285"/>
      <c r="HD39" s="285"/>
      <c r="HE39" s="285"/>
      <c r="HF39" s="285"/>
      <c r="HG39" s="285"/>
      <c r="HH39" s="285"/>
      <c r="HI39" s="285"/>
      <c r="HJ39" s="285"/>
      <c r="HK39" s="285"/>
      <c r="HL39" s="285"/>
      <c r="HM39" s="285"/>
      <c r="HN39" s="207"/>
      <c r="HO39" s="207"/>
      <c r="HP39" s="285"/>
      <c r="HQ39" s="285"/>
      <c r="HR39" s="285"/>
      <c r="HS39" s="285"/>
      <c r="HT39" s="285"/>
      <c r="HU39" s="285"/>
      <c r="HV39" s="285"/>
      <c r="HW39" s="285"/>
      <c r="HX39" s="285"/>
      <c r="HY39" s="285"/>
      <c r="HZ39" s="285"/>
      <c r="IA39" s="207"/>
      <c r="IB39" s="207"/>
      <c r="IC39" s="285"/>
      <c r="ID39" s="285"/>
      <c r="IE39" s="285"/>
      <c r="IF39" s="285"/>
      <c r="IG39" s="285"/>
      <c r="IH39" s="285"/>
      <c r="II39" s="285"/>
      <c r="IJ39" s="285"/>
      <c r="IK39" s="285"/>
      <c r="IL39" s="285"/>
      <c r="IM39" s="285"/>
      <c r="IN39" s="207"/>
      <c r="IO39" s="207"/>
      <c r="IP39" s="285"/>
      <c r="IQ39" s="285"/>
      <c r="IR39" s="285"/>
      <c r="IS39" s="285"/>
      <c r="IT39" s="285"/>
      <c r="IU39" s="285"/>
      <c r="IV39" s="285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7"/>
      <c r="AB40" s="207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07"/>
      <c r="AO40" s="207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07"/>
      <c r="BB40" s="207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07"/>
      <c r="BO40" s="207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07"/>
      <c r="CB40" s="207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07"/>
      <c r="CO40" s="207"/>
      <c r="CP40" s="285"/>
      <c r="CQ40" s="285"/>
      <c r="CR40" s="285"/>
      <c r="CS40" s="285"/>
      <c r="CT40" s="285"/>
      <c r="CU40" s="285"/>
      <c r="CV40" s="285"/>
      <c r="CW40" s="285"/>
      <c r="CX40" s="285"/>
      <c r="CY40" s="285"/>
      <c r="CZ40" s="285"/>
      <c r="DA40" s="207"/>
      <c r="DB40" s="207"/>
      <c r="DC40" s="285"/>
      <c r="DD40" s="285"/>
      <c r="DE40" s="285"/>
      <c r="DF40" s="285"/>
      <c r="DG40" s="285"/>
      <c r="DH40" s="285"/>
      <c r="DI40" s="285"/>
      <c r="DJ40" s="285"/>
      <c r="DK40" s="285"/>
      <c r="DL40" s="285"/>
      <c r="DM40" s="285"/>
      <c r="DN40" s="207"/>
      <c r="DO40" s="207"/>
      <c r="DP40" s="285"/>
      <c r="DQ40" s="285"/>
      <c r="DR40" s="285"/>
      <c r="DS40" s="285"/>
      <c r="DT40" s="285"/>
      <c r="DU40" s="285"/>
      <c r="DV40" s="285"/>
      <c r="DW40" s="285"/>
      <c r="DX40" s="285"/>
      <c r="DY40" s="285"/>
      <c r="DZ40" s="285"/>
      <c r="EA40" s="207"/>
      <c r="EB40" s="207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07"/>
      <c r="EO40" s="207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07"/>
      <c r="FB40" s="207"/>
      <c r="FC40" s="285"/>
      <c r="FD40" s="285"/>
      <c r="FE40" s="285"/>
      <c r="FF40" s="285"/>
      <c r="FG40" s="285"/>
      <c r="FH40" s="285"/>
      <c r="FI40" s="285"/>
      <c r="FJ40" s="285"/>
      <c r="FK40" s="285"/>
      <c r="FL40" s="285"/>
      <c r="FM40" s="285"/>
      <c r="FN40" s="207"/>
      <c r="FO40" s="207"/>
      <c r="FP40" s="285"/>
      <c r="FQ40" s="285"/>
      <c r="FR40" s="285"/>
      <c r="FS40" s="285"/>
      <c r="FT40" s="285"/>
      <c r="FU40" s="285"/>
      <c r="FV40" s="285"/>
      <c r="FW40" s="285"/>
      <c r="FX40" s="285"/>
      <c r="FY40" s="285"/>
      <c r="FZ40" s="285"/>
      <c r="GA40" s="207"/>
      <c r="GB40" s="207"/>
      <c r="GC40" s="285"/>
      <c r="GD40" s="285"/>
      <c r="GE40" s="285"/>
      <c r="GF40" s="285"/>
      <c r="GG40" s="285"/>
      <c r="GH40" s="285"/>
      <c r="GI40" s="285"/>
      <c r="GJ40" s="285"/>
      <c r="GK40" s="285"/>
      <c r="GL40" s="285"/>
      <c r="GM40" s="285"/>
      <c r="GN40" s="207"/>
      <c r="GO40" s="207"/>
      <c r="GP40" s="285"/>
      <c r="GQ40" s="285"/>
      <c r="GR40" s="285"/>
      <c r="GS40" s="285"/>
      <c r="GT40" s="285"/>
      <c r="GU40" s="285"/>
      <c r="GV40" s="285"/>
      <c r="GW40" s="285"/>
      <c r="GX40" s="285"/>
      <c r="GY40" s="285"/>
      <c r="GZ40" s="285"/>
      <c r="HA40" s="207"/>
      <c r="HB40" s="207"/>
      <c r="HC40" s="285"/>
      <c r="HD40" s="285"/>
      <c r="HE40" s="285"/>
      <c r="HF40" s="285"/>
      <c r="HG40" s="285"/>
      <c r="HH40" s="285"/>
      <c r="HI40" s="285"/>
      <c r="HJ40" s="285"/>
      <c r="HK40" s="285"/>
      <c r="HL40" s="285"/>
      <c r="HM40" s="285"/>
      <c r="HN40" s="207"/>
      <c r="HO40" s="207"/>
      <c r="HP40" s="285"/>
      <c r="HQ40" s="285"/>
      <c r="HR40" s="285"/>
      <c r="HS40" s="285"/>
      <c r="HT40" s="285"/>
      <c r="HU40" s="285"/>
      <c r="HV40" s="285"/>
      <c r="HW40" s="285"/>
      <c r="HX40" s="285"/>
      <c r="HY40" s="285"/>
      <c r="HZ40" s="285"/>
      <c r="IA40" s="207"/>
      <c r="IB40" s="207"/>
      <c r="IC40" s="285"/>
      <c r="ID40" s="285"/>
      <c r="IE40" s="285"/>
      <c r="IF40" s="285"/>
      <c r="IG40" s="285"/>
      <c r="IH40" s="285"/>
      <c r="II40" s="285"/>
      <c r="IJ40" s="285"/>
      <c r="IK40" s="285"/>
      <c r="IL40" s="285"/>
      <c r="IM40" s="285"/>
      <c r="IN40" s="207"/>
      <c r="IO40" s="207"/>
      <c r="IP40" s="285"/>
      <c r="IQ40" s="285"/>
      <c r="IR40" s="285"/>
      <c r="IS40" s="285"/>
      <c r="IT40" s="285"/>
      <c r="IU40" s="285"/>
      <c r="IV40" s="285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1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2" t="s">
        <v>848</v>
      </c>
      <c r="B72" s="302"/>
      <c r="C72" s="302"/>
      <c r="D72" s="302"/>
      <c r="E72" s="30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1"/>
      <c r="B74" s="211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1"/>
      <c r="B75" s="211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1"/>
      <c r="B76" s="211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1"/>
      <c r="B77" s="211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1"/>
      <c r="B78" s="211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1"/>
      <c r="B79" s="211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1"/>
      <c r="B80" s="211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1"/>
      <c r="B81" s="211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1"/>
      <c r="B82" s="211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1"/>
      <c r="B83" s="211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1"/>
      <c r="B84" s="211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1"/>
      <c r="B85" s="211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1"/>
      <c r="B86" s="211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1"/>
      <c r="B87" s="211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1"/>
      <c r="B88" s="211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1"/>
      <c r="B89" s="211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1"/>
      <c r="B90" s="211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2014-10-22T19:11:10Z</cp:lastPrinted>
  <dcterms:created xsi:type="dcterms:W3CDTF">1997-12-04T19:04:30Z</dcterms:created>
  <dcterms:modified xsi:type="dcterms:W3CDTF">2014-10-30T12:33:33Z</dcterms:modified>
</cp:coreProperties>
</file>