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E119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28" i="1"/>
  <c r="H660" i="1" s="1"/>
  <c r="H664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C78" i="2"/>
  <c r="C81" i="2" s="1"/>
  <c r="D50" i="2"/>
  <c r="G157" i="2"/>
  <c r="F18" i="2"/>
  <c r="G161" i="2"/>
  <c r="G156" i="2"/>
  <c r="E115" i="2"/>
  <c r="E103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H545" i="1"/>
  <c r="K551" i="1"/>
  <c r="K552" i="1" s="1"/>
  <c r="C22" i="13"/>
  <c r="C138" i="2"/>
  <c r="C16" i="13"/>
  <c r="H33" i="13"/>
  <c r="J649" i="1" l="1"/>
  <c r="L545" i="1"/>
  <c r="C16" i="10"/>
  <c r="E8" i="13"/>
  <c r="C8" i="13" s="1"/>
  <c r="C119" i="2"/>
  <c r="C128" i="2" s="1"/>
  <c r="L211" i="1"/>
  <c r="L257" i="1" s="1"/>
  <c r="L271" i="1" s="1"/>
  <c r="G632" i="1" s="1"/>
  <c r="J632" i="1" s="1"/>
  <c r="C62" i="2"/>
  <c r="C63" i="2" s="1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G672" i="1" l="1"/>
  <c r="C5" i="10" s="1"/>
  <c r="C145" i="2"/>
  <c r="E33" i="13"/>
  <c r="D35" i="13" s="1"/>
  <c r="F660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4" i="1" l="1"/>
  <c r="I660" i="1"/>
  <c r="I664" i="1" s="1"/>
  <c r="I672" i="1" s="1"/>
  <c r="C7" i="10" s="1"/>
  <c r="H656" i="1"/>
  <c r="D28" i="10"/>
  <c r="C41" i="10"/>
  <c r="D38" i="10" s="1"/>
  <c r="I667" i="1" l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<sst xmlns="http://schemas.openxmlformats.org/spreadsheetml/2006/main" count="3954" uniqueCount="912">
  <si>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</si>
  <si>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</si>
  <si>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</si>
  <si>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</si>
  <si>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</si>
  <si>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</si>
  <si>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</si>
  <si>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</si>
  <si>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</si>
  <si>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</si>
  <si>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</si>
  <si>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</si>
  <si>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</si>
  <si>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</si>
  <si>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</si>
  <si>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</si>
  <si>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</si>
  <si>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</si>
  <si>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</si>
  <si>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</si>
  <si>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</si>
  <si>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</si>
  <si>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</si>
  <si>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</si>
  <si>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</si>
  <si>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</si>
  <si>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</si>
  <si>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</si>
  <si>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</si>
  <si>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</si>
  <si>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</si>
  <si>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</si>
  <si>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</si>
  <si>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</si>
  <si>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</si>
  <si>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</si>
  <si>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</si>
  <si>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</si>
  <si>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</si>
  <si>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</si>
  <si>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</si>
  <si>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</si>
  <si>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</si>
  <si>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</si>
  <si>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</si>
  <si>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</si>
  <si>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</si>
  <si>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</si>
  <si>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</si>
  <si>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</si>
  <si>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</si>
  <si>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</si>
  <si>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</si>
  <si>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</si>
  <si>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</si>
  <si>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</si>
  <si>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</si>
  <si>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</si>
  <si>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</si>
  <si>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</si>
  <si>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</si>
  <si>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</si>
  <si>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</si>
  <si>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</si>
  <si>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</si>
  <si>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</si>
  <si>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</si>
  <si>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</si>
  <si>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</si>
  <si>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</si>
  <si>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</si>
  <si>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</si>
  <si>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</si>
  <si>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</si>
  <si>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</si>
  <si>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</si>
  <si>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</si>
  <si>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</si>
  <si>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</si>
  <si>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</si>
  <si>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</si>
  <si>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</si>
  <si>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</si>
  <si>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</si>
  <si>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</si>
  <si>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</si>
  <si>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</si>
  <si>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</si>
  <si>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</si>
  <si>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</si>
  <si>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</si>
  <si>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</si>
  <si>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</si>
  <si>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</si>
  <si>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</si>
  <si>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</si>
  <si>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</si>
  <si>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</si>
  <si>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</si>
  <si>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</si>
  <si>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</si>
  <si>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</si>
  <si>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</si>
  <si>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</si>
  <si>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</si>
  <si>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</si>
  <si>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</si>
  <si>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</si>
  <si>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</si>
  <si>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</si>
  <si>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</si>
  <si>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</si>
  <si>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</si>
  <si>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</si>
  <si>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</si>
  <si>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</si>
  <si>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</si>
  <si>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</si>
  <si>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</si>
  <si>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</si>
  <si>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</si>
  <si>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</si>
  <si>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</si>
  <si>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</si>
  <si>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</si>
  <si>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</si>
  <si>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</si>
  <si>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</si>
  <si>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</si>
  <si>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</si>
  <si>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</si>
  <si>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</si>
  <si>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</si>
  <si>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</si>
  <si>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</si>
  <si>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</si>
  <si>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</si>
  <si>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</si>
  <si>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</si>
  <si>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</si>
  <si>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</si>
  <si>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</si>
  <si>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</si>
  <si>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</si>
  <si>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</si>
  <si>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</si>
  <si>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</si>
  <si>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</si>
  <si>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</si>
  <si>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</si>
  <si>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</si>
  <si>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</si>
  <si>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</si>
  <si>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</si>
  <si>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</si>
  <si>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</si>
  <si>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</si>
  <si>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</si>
  <si>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</si>
  <si>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</si>
  <si>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</si>
  <si>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</si>
  <si>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</si>
  <si>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</si>
  <si>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</si>
  <si>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</si>
  <si>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</si>
  <si>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</si>
  <si>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</si>
  <si>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</si>
  <si>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</si>
  <si>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</si>
  <si>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</si>
  <si>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</si>
  <si>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</si>
  <si>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</si>
  <si>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</si>
  <si>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</si>
  <si>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</si>
  <si>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</si>
  <si>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</si>
  <si>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</si>
  <si>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</si>
  <si>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</si>
  <si>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</si>
  <si>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</si>
  <si>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</si>
  <si>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</si>
  <si>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</si>
  <si>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</si>
  <si>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</si>
  <si>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</si>
  <si>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</si>
  <si>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</si>
  <si>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</si>
  <si>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</si>
  <si>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</si>
  <si>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</si>
  <si>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</si>
  <si>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</si>
  <si>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</si>
  <si>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</si>
  <si>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</si>
  <si>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</si>
  <si>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</si>
  <si>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</si>
  <si>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</si>
  <si>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</si>
  <si>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</si>
  <si>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</si>
  <si>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</si>
  <si>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</si>
  <si>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</si>
  <si>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</si>
  <si>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</si>
  <si>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</si>
  <si>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</si>
  <si>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</si>
  <si>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</si>
  <si>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</si>
  <si>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</si>
  <si>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</si>
  <si>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</si>
  <si>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</si>
  <si>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</si>
  <si>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</si>
  <si>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</si>
  <si>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</si>
  <si>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</si>
  <si>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</si>
  <si>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</si>
  <si>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</si>
  <si>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</si>
  <si>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</si>
  <si>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</si>
  <si>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</si>
  <si>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</si>
  <si>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</si>
  <si>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</si>
  <si>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</si>
  <si>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</si>
  <si>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</si>
  <si>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</si>
  <si>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</si>
  <si>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</si>
  <si>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</si>
  <si>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</si>
  <si>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</si>
  <si>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</si>
  <si>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</si>
  <si>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</si>
  <si>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</si>
  <si>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</si>
  <si>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</si>
  <si>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</si>
  <si>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</si>
  <si>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</si>
  <si>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</si>
  <si>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</si>
  <si>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</si>
  <si>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</si>
  <si>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</si>
  <si>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</si>
  <si>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</si>
  <si>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</si>
  <si>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</si>
  <si>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</si>
  <si>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</si>
  <si>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</si>
  <si>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</si>
  <si>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</si>
  <si>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</si>
  <si>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</si>
  <si>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</si>
  <si>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</si>
  <si>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</si>
  <si>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</si>
  <si>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</si>
  <si>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</si>
  <si>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</si>
  <si>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</si>
  <si>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</si>
  <si>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</si>
  <si>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</si>
  <si>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</si>
  <si>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</si>
  <si>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</si>
  <si>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</si>
  <si>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</si>
  <si>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</si>
  <si>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</si>
  <si>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</si>
  <si>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</si>
  <si>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</si>
  <si>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</si>
  <si>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</si>
  <si>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</si>
  <si>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</si>
  <si>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</si>
  <si>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</si>
  <si>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</si>
  <si>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</si>
  <si>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</si>
  <si>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</si>
  <si>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</si>
  <si>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</si>
  <si>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</si>
  <si>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</si>
  <si>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</si>
  <si>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</si>
  <si>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</si>
  <si>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</si>
  <si>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</si>
  <si>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</si>
  <si>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</si>
  <si>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</si>
  <si>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</si>
  <si>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</si>
  <si>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</si>
  <si>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</si>
  <si>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</si>
  <si>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</si>
  <si>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</si>
  <si>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</si>
  <si>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</si>
  <si>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</si>
  <si>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</si>
  <si>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</si>
  <si>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</si>
  <si>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</si>
  <si>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</si>
  <si>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</si>
  <si>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</si>
  <si>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</si>
  <si>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</si>
  <si>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</si>
  <si>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</si>
  <si>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</si>
  <si>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</si>
  <si>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</si>
  <si>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</si>
  <si>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</si>
  <si>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</si>
  <si>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</si>
  <si>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</si>
  <si>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</si>
  <si>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</si>
  <si>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</si>
  <si>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</si>
  <si>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</si>
  <si>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</si>
  <si>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</si>
  <si>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</si>
  <si>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</si>
  <si>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</si>
  <si>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</si>
  <si>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</si>
  <si>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</si>
  <si>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</si>
  <si>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</si>
  <si>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</si>
  <si>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</si>
  <si>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</si>
  <si>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</si>
  <si>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</si>
  <si>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</si>
  <si>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</si>
  <si>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</si>
  <si>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</si>
  <si>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</si>
  <si>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</si>
  <si>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</si>
  <si>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</si>
  <si>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</si>
  <si>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</si>
  <si>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</si>
  <si>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</si>
  <si>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</si>
  <si>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</si>
  <si>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</si>
  <si>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</si>
  <si>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</si>
  <si>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</si>
  <si>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</si>
  <si>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</si>
  <si>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</si>
  <si>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</si>
  <si>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</si>
  <si>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</si>
  <si>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</si>
  <si>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</si>
  <si>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</si>
  <si>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</si>
  <si>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</si>
  <si>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</si>
  <si>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</si>
  <si>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</si>
  <si>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</si>
  <si>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</si>
  <si>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</si>
  <si>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</si>
  <si>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</si>
  <si>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</si>
  <si>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</si>
  <si>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</si>
  <si>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</si>
  <si>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</si>
  <si>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</si>
  <si>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</si>
  <si>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</si>
  <si>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</si>
  <si>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</si>
  <si>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</si>
  <si>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</si>
  <si>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</si>
  <si>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</si>
  <si>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</si>
  <si>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</si>
  <si>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</si>
  <si>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</si>
  <si>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</si>
  <si>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</si>
  <si>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</si>
  <si>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</si>
  <si>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</si>
  <si>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</si>
  <si>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</si>
  <si>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</si>
  <si>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</si>
  <si>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</si>
  <si>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</si>
  <si>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</si>
  <si>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</si>
  <si>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</si>
  <si>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</si>
  <si>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</si>
  <si>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</si>
  <si>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</si>
  <si>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</si>
  <si>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</si>
  <si>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</si>
  <si>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</si>
  <si>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</si>
  <si>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</si>
  <si>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</si>
  <si>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</si>
  <si>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</si>
  <si>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</si>
  <si>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</si>
  <si>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</si>
  <si>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</si>
  <si>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</si>
  <si>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</si>
  <si>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</si>
  <si>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</si>
  <si>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</si>
  <si>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</si>
  <si>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</si>
  <si>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</si>
  <si>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</si>
  <si>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</si>
  <si>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</si>
  <si>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</si>
  <si>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</si>
  <si>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</si>
  <si>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</si>
  <si>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</si>
  <si>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</si>
  <si>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</si>
  <si>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</si>
  <si>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</si>
  <si>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</si>
  <si>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</si>
  <si>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</si>
  <si>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</si>
  <si>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</si>
  <si>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</si>
  <si>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</si>
  <si>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</si>
  <si>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</si>
  <si>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</si>
  <si>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</si>
  <si>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</si>
  <si>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</si>
  <si>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</si>
  <si>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</si>
  <si>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</si>
  <si>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</si>
  <si>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</si>
  <si>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</si>
  <si>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</si>
  <si>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</si>
  <si>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</si>
  <si>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</si>
  <si>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</si>
  <si>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</si>
  <si>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</si>
  <si>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</si>
  <si>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</si>
  <si>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</si>
  <si>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</si>
  <si>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</si>
  <si>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</si>
  <si>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</si>
  <si>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</si>
  <si>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</si>
  <si>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</si>
  <si>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</si>
  <si>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</si>
  <si>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</si>
  <si>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</si>
  <si>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</si>
  <si>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</si>
  <si>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</si>
  <si>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</si>
  <si>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</si>
  <si>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</si>
  <si>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</si>
  <si>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</si>
  <si>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</si>
  <si>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</si>
  <si>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</si>
  <si>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</si>
  <si>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</si>
  <si>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</si>
  <si>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</si>
  <si>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</si>
  <si>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</si>
  <si>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</si>
  <si>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</si>
  <si>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</si>
  <si>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</si>
  <si>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</si>
  <si>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</si>
  <si>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</si>
  <si>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</si>
  <si>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</si>
  <si>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</si>
  <si>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</si>
  <si>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</si>
  <si>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</si>
  <si>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</si>
  <si>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</si>
  <si>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</si>
  <si>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</si>
  <si>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</si>
  <si>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</si>
  <si>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</si>
  <si>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</si>
  <si>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</si>
  <si>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</si>
  <si>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</si>
  <si>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</si>
  <si>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</si>
  <si>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</si>
  <si>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</si>
  <si>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</si>
  <si>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</si>
  <si>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</si>
  <si>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</si>
  <si>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</si>
  <si>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</si>
  <si>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</si>
  <si>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</si>
  <si>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</si>
  <si>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</si>
  <si>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</si>
  <si>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</si>
  <si>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</si>
  <si>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</si>
  <si>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</si>
  <si>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</si>
  <si>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</si>
  <si>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</si>
  <si>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</si>
  <si>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</si>
  <si>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</si>
  <si>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</si>
  <si>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</si>
  <si>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</si>
  <si>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</si>
  <si>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</si>
  <si>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</si>
  <si>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</si>
  <si>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</si>
  <si>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</si>
  <si>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</si>
  <si>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</si>
  <si>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</si>
  <si>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</si>
  <si>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</si>
  <si>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</si>
  <si>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</si>
  <si>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</si>
  <si>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</si>
  <si>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</si>
  <si>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</si>
  <si>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</si>
  <si>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</si>
  <si>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</si>
  <si>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</si>
  <si>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</si>
  <si>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</si>
  <si>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</si>
  <si>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</si>
  <si>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</si>
  <si>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</si>
  <si>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</si>
  <si>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</si>
  <si>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</si>
  <si>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</si>
  <si>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</si>
  <si>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</si>
  <si>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</si>
  <si>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</si>
  <si>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</si>
  <si>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</si>
  <si>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</si>
  <si>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</si>
  <si>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</si>
  <si>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</si>
  <si>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</si>
  <si>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</si>
  <si>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</si>
  <si>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</si>
  <si>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</si>
  <si>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</si>
  <si>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</si>
  <si>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</si>
  <si>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</si>
  <si>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</si>
  <si>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</si>
  <si>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</si>
  <si>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</si>
  <si>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</si>
  <si>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</si>
  <si>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</si>
  <si>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</si>
  <si>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</si>
  <si>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</si>
  <si>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</si>
  <si>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</si>
  <si>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</si>
  <si>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</si>
  <si>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</si>
  <si>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</si>
  <si>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</si>
  <si>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</si>
  <si>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</si>
  <si>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</si>
  <si>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</si>
  <si>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</si>
  <si>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</si>
  <si>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</si>
  <si>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</si>
  <si>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</si>
  <si>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</si>
  <si>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</si>
  <si>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</si>
  <si>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</si>
  <si>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</si>
  <si>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</si>
  <si>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</si>
  <si>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</si>
  <si>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</si>
  <si>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</si>
  <si>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</si>
  <si>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</si>
  <si>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</si>
  <si>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</si>
  <si>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</si>
  <si>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</si>
  <si>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</si>
  <si>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</si>
  <si>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</si>
  <si>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</si>
  <si>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</si>
  <si>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</si>
  <si>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</si>
  <si>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</si>
  <si>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</si>
  <si>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</si>
  <si>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</si>
  <si>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</si>
  <si>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</si>
  <si>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</si>
  <si>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</si>
  <si>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</si>
  <si>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</si>
  <si>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</si>
  <si>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</si>
  <si>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</si>
  <si>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</si>
  <si>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</si>
  <si>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</si>
  <si>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</si>
  <si>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</si>
  <si>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</si>
  <si>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</si>
  <si>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</si>
  <si>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</si>
  <si>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</si>
  <si>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</si>
  <si>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</si>
  <si>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</si>
  <si>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</si>
  <si>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</si>
  <si>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</si>
  <si>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</si>
  <si>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</si>
  <si>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</si>
  <si>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</si>
  <si>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</si>
  <si>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</si>
  <si>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</si>
  <si>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</si>
  <si>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</si>
  <si>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</si>
  <si>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</si>
  <si>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</si>
  <si>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</si>
  <si>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</si>
  <si>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</si>
  <si>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</si>
  <si>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</si>
  <si>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</si>
  <si>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</si>
  <si>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</si>
  <si>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</si>
  <si>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</si>
  <si>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</si>
  <si>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</si>
  <si>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</si>
  <si>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</si>
  <si>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</si>
  <si>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</si>
  <si>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</si>
  <si>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</si>
  <si>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</si>
  <si>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</si>
  <si>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</si>
  <si>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</si>
  <si>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</si>
  <si>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</si>
  <si>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</si>
  <si>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</si>
  <si>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</si>
  <si>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</si>
  <si>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</si>
  <si>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</si>
  <si>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</si>
  <si>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</si>
  <si>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</si>
  <si>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</si>
  <si>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</si>
  <si>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</si>
  <si>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</si>
  <si>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</si>
  <si>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</si>
  <si>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</si>
  <si>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</si>
  <si>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</si>
  <si>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</si>
  <si>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</si>
  <si>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</si>
  <si>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</si>
  <si>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</si>
  <si>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</si>
  <si>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</si>
  <si>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</si>
  <si>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</si>
  <si>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</si>
  <si>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</si>
  <si>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</si>
  <si>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</si>
  <si>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</si>
  <si>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</si>
  <si>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</si>
  <si>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</si>
  <si>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</si>
  <si>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</si>
  <si>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</si>
  <si>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</si>
  <si>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</si>
  <si>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</si>
  <si>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</si>
  <si>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</si>
  <si>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</si>
  <si>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</si>
  <si>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</si>
  <si>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</si>
  <si>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</si>
  <si>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</si>
  <si>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</si>
  <si>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</si>
  <si>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</si>
  <si>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</si>
  <si>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</si>
  <si>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</si>
  <si>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</si>
  <si>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</si>
  <si>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</si>
  <si>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</si>
  <si>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</si>
  <si>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</si>
  <si>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</si>
  <si>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</si>
  <si>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</si>
  <si>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</si>
  <si>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</si>
  <si>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</si>
  <si>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</si>
  <si>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</si>
  <si>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</si>
  <si>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</si>
  <si>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</si>
  <si>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</si>
  <si>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</si>
  <si>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</si>
  <si>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</si>
  <si>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</si>
  <si>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</si>
  <si>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</si>
  <si>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</si>
  <si>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</si>
  <si>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</si>
  <si>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</si>
  <si>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</si>
  <si>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</si>
  <si>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</si>
  <si>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</si>
  <si>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</si>
  <si>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</si>
  <si>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</si>
  <si>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</si>
  <si>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</si>
  <si>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</si>
  <si>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</si>
  <si>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</si>
  <si>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</si>
  <si>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</si>
  <si>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</si>
  <si>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</si>
  <si>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</si>
  <si>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</si>
  <si>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</si>
  <si>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</si>
  <si>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</si>
  <si>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</si>
  <si>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</si>
  <si>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</si>
  <si>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</si>
  <si>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</si>
  <si>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</si>
  <si>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</si>
  <si>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</si>
  <si>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</si>
  <si>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</si>
  <si>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</si>
  <si>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</si>
  <si>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</si>
  <si>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</si>
  <si>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</si>
  <si>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</si>
  <si>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</si>
  <si>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</si>
  <si>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</si>
  <si>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</si>
  <si>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</si>
  <si>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</si>
  <si>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</si>
  <si>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</si>
  <si>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</si>
  <si>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</si>
  <si>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</si>
  <si>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</si>
  <si>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</si>
  <si>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</si>
  <si>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</si>
  <si>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</si>
  <si>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</si>
  <si>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</si>
  <si>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</si>
  <si>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</si>
  <si>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</si>
  <si>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</si>
  <si>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</si>
  <si>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</si>
  <si>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</si>
  <si>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</si>
  <si>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</si>
  <si>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</si>
  <si>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</si>
  <si>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</si>
  <si>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</si>
  <si>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</si>
  <si>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</si>
  <si>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</si>
  <si>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</si>
  <si>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</si>
  <si>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</si>
  <si>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</si>
  <si>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</si>
  <si>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</si>
  <si>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</si>
  <si>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</si>
  <si>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</si>
  <si>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</si>
  <si>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</si>
  <si>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</si>
  <si>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</si>
  <si>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Wentworth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</si>
</sst>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159" sqref="G1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559</v>
      </c>
      <c r="C2" s="21">
        <v>559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61333.67</v>
      </c>
      <c r="G9" s="18">
        <v>-6015.07</v>
      </c>
      <c r="H9" s="18">
        <v>-2926.43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39691.79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11020.9</v>
      </c>
      <c r="G13" s="18">
        <v>9859.4</v>
      </c>
      <c r="H13" s="18">
        <v>3493.84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113.85</v>
      </c>
      <c r="G14" s="18">
        <v>653.20000000000005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72468.42</v>
      </c>
      <c r="G19" s="41">
        <f>SUM(G9:G18)</f>
        <v>4497.53</v>
      </c>
      <c r="H19" s="41">
        <f>SUM(H9:H18)</f>
        <v>567.41000000000031</v>
      </c>
      <c r="I19" s="41">
        <f>SUM(I9:I18)</f>
        <v>0</v>
      </c>
      <c r="J19" s="41">
        <f>SUM(J9:J18)</f>
        <v>39691.79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8894.89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547.77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567.41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9442.66</v>
      </c>
      <c r="G32" s="41">
        <f>SUM(G22:G31)</f>
        <v>0</v>
      </c>
      <c r="H32" s="41">
        <f>SUM(H22:H31)</f>
        <v>567.41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4497.53</v>
      </c>
      <c r="H48" s="18"/>
      <c r="I48" s="18"/>
      <c r="J48" s="13">
        <f>SUM(I459)</f>
        <v>39691.79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6076.42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56949.34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63025.759999999995</v>
      </c>
      <c r="G51" s="41">
        <f>SUM(G35:G50)</f>
        <v>4497.53</v>
      </c>
      <c r="H51" s="41">
        <f>SUM(H35:H50)</f>
        <v>0</v>
      </c>
      <c r="I51" s="41">
        <f>SUM(I35:I50)</f>
        <v>0</v>
      </c>
      <c r="J51" s="41">
        <f>SUM(J35:J50)</f>
        <v>39691.79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72468.42</v>
      </c>
      <c r="G52" s="41">
        <f>G51+G32</f>
        <v>4497.53</v>
      </c>
      <c r="H52" s="41">
        <f>H51+H32</f>
        <v>567.41</v>
      </c>
      <c r="I52" s="41">
        <f>I51+I32</f>
        <v>0</v>
      </c>
      <c r="J52" s="41">
        <f>J51+J32</f>
        <v>39691.79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814048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814048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5668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5668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88.16</v>
      </c>
      <c r="G96" s="18"/>
      <c r="H96" s="18"/>
      <c r="I96" s="18"/>
      <c r="J96" s="18">
        <v>9.1199999999999992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6586.45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1280.92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2270.1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3639.1800000000003</v>
      </c>
      <c r="G111" s="41">
        <f>SUM(G96:G110)</f>
        <v>6586.45</v>
      </c>
      <c r="H111" s="41">
        <f>SUM(H96:H110)</f>
        <v>0</v>
      </c>
      <c r="I111" s="41">
        <f>SUM(I96:I110)</f>
        <v>0</v>
      </c>
      <c r="J111" s="41">
        <f>SUM(J96:J110)</f>
        <v>9.1199999999999992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823355.18</v>
      </c>
      <c r="G112" s="41">
        <f>G60+G111</f>
        <v>6586.45</v>
      </c>
      <c r="H112" s="41">
        <f>H60+H79+H94+H111</f>
        <v>0</v>
      </c>
      <c r="I112" s="41">
        <f>I60+I111</f>
        <v>0</v>
      </c>
      <c r="J112" s="41">
        <f>J60+J111</f>
        <v>9.1199999999999992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339364.3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159208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498572.3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7921.68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350.21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7921.68</v>
      </c>
      <c r="G136" s="41">
        <f>SUM(G123:G135)</f>
        <v>350.21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506493.98</v>
      </c>
      <c r="G140" s="41">
        <f>G121+SUM(G136:G137)</f>
        <v>350.21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25914.11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8227.1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28774.93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36653.81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14115.59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36653.81</v>
      </c>
      <c r="G162" s="41">
        <f>SUM(G150:G161)</f>
        <v>28774.93</v>
      </c>
      <c r="H162" s="41">
        <f>SUM(H150:H161)</f>
        <v>48256.800000000003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2393.5300000000002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39047.339999999997</v>
      </c>
      <c r="G169" s="41">
        <f>G147+G162+SUM(G163:G168)</f>
        <v>28774.93</v>
      </c>
      <c r="H169" s="41">
        <f>H147+H162+SUM(H163:H168)</f>
        <v>48256.800000000003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24000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24000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24000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1368896.5000000002</v>
      </c>
      <c r="G193" s="47">
        <f>G112+G140+G169+G192</f>
        <v>59711.59</v>
      </c>
      <c r="H193" s="47">
        <f>H112+H140+H169+H192</f>
        <v>48256.800000000003</v>
      </c>
      <c r="I193" s="47">
        <f>I112+I140+I169+I192</f>
        <v>0</v>
      </c>
      <c r="J193" s="47">
        <f>J112+J140+J192</f>
        <v>9.1199999999999992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346089.7</v>
      </c>
      <c r="G197" s="18">
        <v>168488.02</v>
      </c>
      <c r="H197" s="18">
        <v>1149.49</v>
      </c>
      <c r="I197" s="18">
        <v>27699.55</v>
      </c>
      <c r="J197" s="18">
        <v>1481.05</v>
      </c>
      <c r="K197" s="18">
        <v>60</v>
      </c>
      <c r="L197" s="19">
        <f>SUM(F197:K197)</f>
        <v>544967.81000000006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98215.8</v>
      </c>
      <c r="G198" s="18">
        <v>47158.1</v>
      </c>
      <c r="H198" s="18">
        <v>78426.710000000006</v>
      </c>
      <c r="I198" s="18">
        <v>2691.29</v>
      </c>
      <c r="J198" s="18">
        <v>4713.6000000000004</v>
      </c>
      <c r="K198" s="18">
        <v>0</v>
      </c>
      <c r="L198" s="19">
        <f>SUM(F198:K198)</f>
        <v>231205.5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5670</v>
      </c>
      <c r="G200" s="18">
        <v>675.38</v>
      </c>
      <c r="H200" s="18">
        <v>600</v>
      </c>
      <c r="I200" s="18">
        <v>1430.06</v>
      </c>
      <c r="J200" s="18">
        <v>684.52</v>
      </c>
      <c r="K200" s="18">
        <v>0</v>
      </c>
      <c r="L200" s="19">
        <f>SUM(F200:K200)</f>
        <v>9059.9600000000009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20563</v>
      </c>
      <c r="G202" s="18">
        <v>7338.53</v>
      </c>
      <c r="H202" s="18">
        <v>126323.84</v>
      </c>
      <c r="I202" s="18">
        <v>2617.79</v>
      </c>
      <c r="J202" s="18">
        <v>76.31</v>
      </c>
      <c r="K202" s="18">
        <v>0</v>
      </c>
      <c r="L202" s="19">
        <f t="shared" ref="L202:L208" si="0">SUM(F202:K202)</f>
        <v>156919.47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0</v>
      </c>
      <c r="G203" s="18">
        <v>14272.99</v>
      </c>
      <c r="H203" s="18">
        <v>2617.4</v>
      </c>
      <c r="I203" s="18">
        <v>4584.18</v>
      </c>
      <c r="J203" s="18">
        <v>0</v>
      </c>
      <c r="K203" s="18">
        <v>0</v>
      </c>
      <c r="L203" s="19">
        <f t="shared" si="0"/>
        <v>21474.57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3962.5</v>
      </c>
      <c r="G204" s="18">
        <v>284.58999999999997</v>
      </c>
      <c r="H204" s="18">
        <v>47749.59</v>
      </c>
      <c r="I204" s="18">
        <v>66.09</v>
      </c>
      <c r="J204" s="18">
        <v>0</v>
      </c>
      <c r="K204" s="18">
        <v>0</v>
      </c>
      <c r="L204" s="19">
        <f t="shared" si="0"/>
        <v>52062.76999999999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95889.88</v>
      </c>
      <c r="G205" s="18">
        <v>28507.69</v>
      </c>
      <c r="H205" s="18">
        <v>6367.66</v>
      </c>
      <c r="I205" s="18">
        <v>4480.1899999999996</v>
      </c>
      <c r="J205" s="18">
        <v>0</v>
      </c>
      <c r="K205" s="18">
        <v>1507.72</v>
      </c>
      <c r="L205" s="19">
        <f t="shared" si="0"/>
        <v>136753.14000000001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12555.9</v>
      </c>
      <c r="G207" s="18">
        <v>1338.5</v>
      </c>
      <c r="H207" s="18">
        <v>32144.86</v>
      </c>
      <c r="I207" s="18">
        <v>41474.699999999997</v>
      </c>
      <c r="J207" s="18">
        <v>2917</v>
      </c>
      <c r="K207" s="18">
        <v>0</v>
      </c>
      <c r="L207" s="19">
        <f t="shared" si="0"/>
        <v>90430.959999999992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111450.41</v>
      </c>
      <c r="I208" s="18">
        <v>0</v>
      </c>
      <c r="J208" s="18">
        <v>0</v>
      </c>
      <c r="K208" s="18">
        <v>0</v>
      </c>
      <c r="L208" s="19">
        <f t="shared" si="0"/>
        <v>111450.41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582946.78</v>
      </c>
      <c r="G211" s="41">
        <f t="shared" si="1"/>
        <v>268063.8</v>
      </c>
      <c r="H211" s="41">
        <f t="shared" si="1"/>
        <v>406829.95999999996</v>
      </c>
      <c r="I211" s="41">
        <f t="shared" si="1"/>
        <v>85043.85</v>
      </c>
      <c r="J211" s="41">
        <f t="shared" si="1"/>
        <v>9872.48</v>
      </c>
      <c r="K211" s="41">
        <f t="shared" si="1"/>
        <v>1567.72</v>
      </c>
      <c r="L211" s="41">
        <f t="shared" si="1"/>
        <v>1354324.5899999999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2600</v>
      </c>
      <c r="I255" s="18"/>
      <c r="J255" s="18"/>
      <c r="K255" s="18"/>
      <c r="L255" s="19">
        <f t="shared" si="6"/>
        <v>2600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2600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2600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582946.78</v>
      </c>
      <c r="G257" s="41">
        <f t="shared" si="8"/>
        <v>268063.8</v>
      </c>
      <c r="H257" s="41">
        <f t="shared" si="8"/>
        <v>409429.95999999996</v>
      </c>
      <c r="I257" s="41">
        <f t="shared" si="8"/>
        <v>85043.85</v>
      </c>
      <c r="J257" s="41">
        <f t="shared" si="8"/>
        <v>9872.48</v>
      </c>
      <c r="K257" s="41">
        <f t="shared" si="8"/>
        <v>1567.72</v>
      </c>
      <c r="L257" s="41">
        <f t="shared" si="8"/>
        <v>1356924.5899999999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24000</v>
      </c>
      <c r="L263" s="19">
        <f>SUM(F263:K263)</f>
        <v>24000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24000</v>
      </c>
      <c r="L270" s="41">
        <f t="shared" si="9"/>
        <v>24000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582946.78</v>
      </c>
      <c r="G271" s="42">
        <f t="shared" si="11"/>
        <v>268063.8</v>
      </c>
      <c r="H271" s="42">
        <f t="shared" si="11"/>
        <v>409429.95999999996</v>
      </c>
      <c r="I271" s="42">
        <f t="shared" si="11"/>
        <v>85043.85</v>
      </c>
      <c r="J271" s="42">
        <f t="shared" si="11"/>
        <v>9872.48</v>
      </c>
      <c r="K271" s="42">
        <f t="shared" si="11"/>
        <v>25567.72</v>
      </c>
      <c r="L271" s="42">
        <f t="shared" si="11"/>
        <v>1380924.5899999999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8208.67</v>
      </c>
      <c r="J276" s="18">
        <v>3839.05</v>
      </c>
      <c r="K276" s="18"/>
      <c r="L276" s="19">
        <f>SUM(F276:K276)</f>
        <v>12047.720000000001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14972.07</v>
      </c>
      <c r="G277" s="18">
        <v>7370.32</v>
      </c>
      <c r="H277" s="18"/>
      <c r="I277" s="18">
        <v>2012.14</v>
      </c>
      <c r="J277" s="18"/>
      <c r="K277" s="18"/>
      <c r="L277" s="19">
        <f>SUM(F277:K277)</f>
        <v>24354.53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734.24</v>
      </c>
      <c r="I281" s="18"/>
      <c r="J281" s="18"/>
      <c r="K281" s="18"/>
      <c r="L281" s="19">
        <f t="shared" ref="L281:L287" si="12">SUM(F281:K281)</f>
        <v>734.24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1239.5999999999999</v>
      </c>
      <c r="H282" s="18"/>
      <c r="I282" s="18"/>
      <c r="J282" s="18">
        <v>4000</v>
      </c>
      <c r="K282" s="18"/>
      <c r="L282" s="19">
        <f t="shared" si="12"/>
        <v>5239.6000000000004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1378.34</v>
      </c>
      <c r="G283" s="18"/>
      <c r="H283" s="18"/>
      <c r="I283" s="18"/>
      <c r="J283" s="18"/>
      <c r="K283" s="18"/>
      <c r="L283" s="19">
        <f t="shared" si="12"/>
        <v>1378.34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199.15</v>
      </c>
      <c r="L285" s="19">
        <f t="shared" si="12"/>
        <v>199.15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3490.16</v>
      </c>
      <c r="I287" s="18"/>
      <c r="J287" s="18"/>
      <c r="K287" s="18"/>
      <c r="L287" s="19">
        <f t="shared" si="12"/>
        <v>3490.16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16350.41</v>
      </c>
      <c r="G290" s="42">
        <f t="shared" si="13"/>
        <v>8609.92</v>
      </c>
      <c r="H290" s="42">
        <f t="shared" si="13"/>
        <v>4224.3999999999996</v>
      </c>
      <c r="I290" s="42">
        <f t="shared" si="13"/>
        <v>10220.81</v>
      </c>
      <c r="J290" s="42">
        <f t="shared" si="13"/>
        <v>7839.05</v>
      </c>
      <c r="K290" s="42">
        <f t="shared" si="13"/>
        <v>199.15</v>
      </c>
      <c r="L290" s="41">
        <f t="shared" si="13"/>
        <v>47443.739999999991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813.06</v>
      </c>
      <c r="I336" s="18"/>
      <c r="J336" s="18"/>
      <c r="K336" s="18"/>
      <c r="L336" s="19">
        <f t="shared" si="18"/>
        <v>813.06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813.06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813.06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16350.41</v>
      </c>
      <c r="G338" s="41">
        <f t="shared" si="20"/>
        <v>8609.92</v>
      </c>
      <c r="H338" s="41">
        <f t="shared" si="20"/>
        <v>5037.4599999999991</v>
      </c>
      <c r="I338" s="41">
        <f t="shared" si="20"/>
        <v>10220.81</v>
      </c>
      <c r="J338" s="41">
        <f t="shared" si="20"/>
        <v>7839.05</v>
      </c>
      <c r="K338" s="41">
        <f t="shared" si="20"/>
        <v>199.15</v>
      </c>
      <c r="L338" s="41">
        <f t="shared" si="20"/>
        <v>48256.799999999988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16350.41</v>
      </c>
      <c r="G352" s="41">
        <f>G338</f>
        <v>8609.92</v>
      </c>
      <c r="H352" s="41">
        <f>H338</f>
        <v>5037.4599999999991</v>
      </c>
      <c r="I352" s="41">
        <f>I338</f>
        <v>10220.81</v>
      </c>
      <c r="J352" s="41">
        <f>J338</f>
        <v>7839.05</v>
      </c>
      <c r="K352" s="47">
        <f>K338+K351</f>
        <v>199.15</v>
      </c>
      <c r="L352" s="41">
        <f>L338+L351</f>
        <v>48256.799999999988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1409.1</v>
      </c>
      <c r="G358" s="18">
        <v>107.8</v>
      </c>
      <c r="H358" s="18">
        <v>54386</v>
      </c>
      <c r="I358" s="18">
        <v>1445.96</v>
      </c>
      <c r="J358" s="18"/>
      <c r="K358" s="18">
        <v>168.5</v>
      </c>
      <c r="L358" s="13">
        <f>SUM(F358:K358)</f>
        <v>57517.36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1409.1</v>
      </c>
      <c r="G362" s="47">
        <f t="shared" si="22"/>
        <v>107.8</v>
      </c>
      <c r="H362" s="47">
        <f t="shared" si="22"/>
        <v>54386</v>
      </c>
      <c r="I362" s="47">
        <f t="shared" si="22"/>
        <v>1445.96</v>
      </c>
      <c r="J362" s="47">
        <f t="shared" si="22"/>
        <v>0</v>
      </c>
      <c r="K362" s="47">
        <f t="shared" si="22"/>
        <v>168.5</v>
      </c>
      <c r="L362" s="47">
        <f t="shared" si="22"/>
        <v>57517.36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1445.96</v>
      </c>
      <c r="G368" s="63"/>
      <c r="H368" s="63"/>
      <c r="I368" s="56">
        <f>SUM(F368:H368)</f>
        <v>1445.96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1445.96</v>
      </c>
      <c r="G369" s="47">
        <f>SUM(G367:G368)</f>
        <v>0</v>
      </c>
      <c r="H369" s="47">
        <f>SUM(H367:H368)</f>
        <v>0</v>
      </c>
      <c r="I369" s="47">
        <f>SUM(I367:I368)</f>
        <v>1445.96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9.1199999999999992</v>
      </c>
      <c r="I396" s="18"/>
      <c r="J396" s="24" t="s">
        <v>289</v>
      </c>
      <c r="K396" s="24" t="s">
        <v>289</v>
      </c>
      <c r="L396" s="56">
        <f t="shared" si="26"/>
        <v>9.1199999999999992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9.1199999999999992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9.1199999999999992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9.1199999999999992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9.1199999999999992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39691.79</v>
      </c>
      <c r="G440" s="18"/>
      <c r="H440" s="18"/>
      <c r="I440" s="56">
        <f t="shared" si="33"/>
        <v>39691.79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39691.79</v>
      </c>
      <c r="G446" s="13">
        <f>SUM(G439:G445)</f>
        <v>0</v>
      </c>
      <c r="H446" s="13">
        <f>SUM(H439:H445)</f>
        <v>0</v>
      </c>
      <c r="I446" s="13">
        <f>SUM(I439:I445)</f>
        <v>39691.79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39691.79</v>
      </c>
      <c r="G459" s="18"/>
      <c r="H459" s="18"/>
      <c r="I459" s="56">
        <f t="shared" si="34"/>
        <v>39691.79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39691.79</v>
      </c>
      <c r="G460" s="83">
        <f>SUM(G454:G459)</f>
        <v>0</v>
      </c>
      <c r="H460" s="83">
        <f>SUM(H454:H459)</f>
        <v>0</v>
      </c>
      <c r="I460" s="83">
        <f>SUM(I454:I459)</f>
        <v>39691.79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39691.79</v>
      </c>
      <c r="G461" s="42">
        <f>G452+G460</f>
        <v>0</v>
      </c>
      <c r="H461" s="42">
        <f>H452+H460</f>
        <v>0</v>
      </c>
      <c r="I461" s="42">
        <f>I452+I460</f>
        <v>39691.79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75053.850000000006</v>
      </c>
      <c r="G465" s="18">
        <v>2303.3000000000002</v>
      </c>
      <c r="H465" s="18">
        <v>0</v>
      </c>
      <c r="I465" s="18"/>
      <c r="J465" s="18">
        <v>39682.67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1368896.5</v>
      </c>
      <c r="G468" s="18">
        <v>59711.59</v>
      </c>
      <c r="H468" s="18">
        <v>48256.800000000003</v>
      </c>
      <c r="I468" s="18"/>
      <c r="J468" s="18">
        <v>9.1199999999999992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1368896.5</v>
      </c>
      <c r="G470" s="53">
        <f>SUM(G468:G469)</f>
        <v>59711.59</v>
      </c>
      <c r="H470" s="53">
        <f>SUM(H468:H469)</f>
        <v>48256.800000000003</v>
      </c>
      <c r="I470" s="53">
        <f>SUM(I468:I469)</f>
        <v>0</v>
      </c>
      <c r="J470" s="53">
        <f>SUM(J468:J469)</f>
        <v>9.1199999999999992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1380924.59</v>
      </c>
      <c r="G472" s="18">
        <v>57517.36</v>
      </c>
      <c r="H472" s="18">
        <v>48256.800000000003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1380924.59</v>
      </c>
      <c r="G474" s="53">
        <f>SUM(G472:G473)</f>
        <v>57517.36</v>
      </c>
      <c r="H474" s="53">
        <f>SUM(H472:H473)</f>
        <v>48256.800000000003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63025.760000000009</v>
      </c>
      <c r="G476" s="53">
        <f>(G465+G470)- G474</f>
        <v>4497.5299999999988</v>
      </c>
      <c r="H476" s="53">
        <f>(H465+H470)- H474</f>
        <v>0</v>
      </c>
      <c r="I476" s="53">
        <f>(I465+I470)- I474</f>
        <v>0</v>
      </c>
      <c r="J476" s="53">
        <f>(J465+J470)- J474</f>
        <v>39691.79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113187.87</v>
      </c>
      <c r="G521" s="18">
        <v>54528.42</v>
      </c>
      <c r="H521" s="18">
        <v>78426.710000000006</v>
      </c>
      <c r="I521" s="18">
        <v>4703.43</v>
      </c>
      <c r="J521" s="18">
        <v>4713.6000000000004</v>
      </c>
      <c r="K521" s="18">
        <v>0</v>
      </c>
      <c r="L521" s="88">
        <f>SUM(F521:K521)</f>
        <v>255560.03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113187.87</v>
      </c>
      <c r="G524" s="108">
        <f t="shared" ref="G524:L524" si="36">SUM(G521:G523)</f>
        <v>54528.42</v>
      </c>
      <c r="H524" s="108">
        <f t="shared" si="36"/>
        <v>78426.710000000006</v>
      </c>
      <c r="I524" s="108">
        <f t="shared" si="36"/>
        <v>4703.43</v>
      </c>
      <c r="J524" s="108">
        <f t="shared" si="36"/>
        <v>4713.6000000000004</v>
      </c>
      <c r="K524" s="108">
        <f t="shared" si="36"/>
        <v>0</v>
      </c>
      <c r="L524" s="89">
        <f t="shared" si="36"/>
        <v>255560.03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4112.6000000000004</v>
      </c>
      <c r="G526" s="18">
        <v>1467.71</v>
      </c>
      <c r="H526" s="18">
        <v>75627.62</v>
      </c>
      <c r="I526" s="18">
        <v>595.75</v>
      </c>
      <c r="J526" s="18">
        <v>76.31</v>
      </c>
      <c r="K526" s="18">
        <v>0</v>
      </c>
      <c r="L526" s="88">
        <f>SUM(F526:K526)</f>
        <v>81879.989999999991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4112.6000000000004</v>
      </c>
      <c r="G529" s="89">
        <f t="shared" ref="G529:L529" si="37">SUM(G526:G528)</f>
        <v>1467.71</v>
      </c>
      <c r="H529" s="89">
        <f t="shared" si="37"/>
        <v>75627.62</v>
      </c>
      <c r="I529" s="89">
        <f t="shared" si="37"/>
        <v>595.75</v>
      </c>
      <c r="J529" s="89">
        <f t="shared" si="37"/>
        <v>76.31</v>
      </c>
      <c r="K529" s="89">
        <f t="shared" si="37"/>
        <v>0</v>
      </c>
      <c r="L529" s="89">
        <f t="shared" si="37"/>
        <v>81879.989999999991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3363.86</v>
      </c>
      <c r="G531" s="18">
        <v>1410.09</v>
      </c>
      <c r="H531" s="18">
        <v>71.569999999999993</v>
      </c>
      <c r="I531" s="18">
        <v>0</v>
      </c>
      <c r="J531" s="18">
        <v>0</v>
      </c>
      <c r="K531" s="18">
        <v>0</v>
      </c>
      <c r="L531" s="88">
        <f>SUM(F531:K531)</f>
        <v>4845.5199999999995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3363.86</v>
      </c>
      <c r="G534" s="89">
        <f t="shared" ref="G534:L534" si="38">SUM(G531:G533)</f>
        <v>1410.09</v>
      </c>
      <c r="H534" s="89">
        <f t="shared" si="38"/>
        <v>71.569999999999993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4845.5199999999995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0</v>
      </c>
      <c r="G541" s="18">
        <v>0</v>
      </c>
      <c r="H541" s="18">
        <v>21200.79</v>
      </c>
      <c r="I541" s="18"/>
      <c r="J541" s="18"/>
      <c r="K541" s="18"/>
      <c r="L541" s="88">
        <f>SUM(F541:K541)</f>
        <v>21200.79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21200.79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21200.79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120664.33</v>
      </c>
      <c r="G545" s="89">
        <f t="shared" ref="G545:L545" si="41">G524+G529+G534+G539+G544</f>
        <v>57406.219999999994</v>
      </c>
      <c r="H545" s="89">
        <f t="shared" si="41"/>
        <v>175326.69000000003</v>
      </c>
      <c r="I545" s="89">
        <f t="shared" si="41"/>
        <v>5299.18</v>
      </c>
      <c r="J545" s="89">
        <f t="shared" si="41"/>
        <v>4789.9100000000008</v>
      </c>
      <c r="K545" s="89">
        <f t="shared" si="41"/>
        <v>0</v>
      </c>
      <c r="L545" s="89">
        <f t="shared" si="41"/>
        <v>363486.33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255560.03</v>
      </c>
      <c r="G549" s="87">
        <f>L526</f>
        <v>81879.989999999991</v>
      </c>
      <c r="H549" s="87">
        <f>L531</f>
        <v>4845.5199999999995</v>
      </c>
      <c r="I549" s="87">
        <f>L536</f>
        <v>0</v>
      </c>
      <c r="J549" s="87">
        <f>L541</f>
        <v>21200.79</v>
      </c>
      <c r="K549" s="87">
        <f>SUM(F549:J549)</f>
        <v>363486.33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255560.03</v>
      </c>
      <c r="G552" s="89">
        <f t="shared" si="42"/>
        <v>81879.989999999991</v>
      </c>
      <c r="H552" s="89">
        <f t="shared" si="42"/>
        <v>4845.5199999999995</v>
      </c>
      <c r="I552" s="89">
        <f t="shared" si="42"/>
        <v>0</v>
      </c>
      <c r="J552" s="89">
        <f t="shared" si="42"/>
        <v>21200.79</v>
      </c>
      <c r="K552" s="89">
        <f t="shared" si="42"/>
        <v>363486.33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39176</v>
      </c>
      <c r="G579" s="18"/>
      <c r="H579" s="18"/>
      <c r="I579" s="87">
        <f t="shared" si="47"/>
        <v>39176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30751.27</v>
      </c>
      <c r="G582" s="18"/>
      <c r="H582" s="18"/>
      <c r="I582" s="87">
        <f t="shared" si="47"/>
        <v>30751.27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81833.22</v>
      </c>
      <c r="I591" s="18"/>
      <c r="J591" s="18"/>
      <c r="K591" s="104">
        <f t="shared" ref="K591:K597" si="48">SUM(H591:J591)</f>
        <v>81833.22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21200.79</v>
      </c>
      <c r="I592" s="18"/>
      <c r="J592" s="18"/>
      <c r="K592" s="104">
        <f t="shared" si="48"/>
        <v>21200.79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1410</v>
      </c>
      <c r="I594" s="18"/>
      <c r="J594" s="18"/>
      <c r="K594" s="104">
        <f t="shared" si="48"/>
        <v>1410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7006.4</v>
      </c>
      <c r="I595" s="18"/>
      <c r="J595" s="18"/>
      <c r="K595" s="104">
        <f t="shared" si="48"/>
        <v>7006.4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111450.41</v>
      </c>
      <c r="I598" s="108">
        <f>SUM(I591:I597)</f>
        <v>0</v>
      </c>
      <c r="J598" s="108">
        <f>SUM(J591:J597)</f>
        <v>0</v>
      </c>
      <c r="K598" s="108">
        <f>SUM(K591:K597)</f>
        <v>111450.41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17711.53</v>
      </c>
      <c r="I604" s="18"/>
      <c r="J604" s="18"/>
      <c r="K604" s="104">
        <f>SUM(H604:J604)</f>
        <v>17711.53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17711.53</v>
      </c>
      <c r="I605" s="108">
        <f>SUM(I602:I604)</f>
        <v>0</v>
      </c>
      <c r="J605" s="108">
        <f>SUM(J602:J604)</f>
        <v>0</v>
      </c>
      <c r="K605" s="108">
        <f>SUM(K602:K604)</f>
        <v>17711.53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1470</v>
      </c>
      <c r="G611" s="18">
        <v>112.46</v>
      </c>
      <c r="H611" s="18"/>
      <c r="I611" s="18"/>
      <c r="J611" s="18"/>
      <c r="K611" s="18"/>
      <c r="L611" s="88">
        <f>SUM(F611:K611)</f>
        <v>1582.46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1470</v>
      </c>
      <c r="G614" s="108">
        <f t="shared" si="49"/>
        <v>112.46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1582.46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72468.42</v>
      </c>
      <c r="H617" s="109">
        <f>SUM(F52)</f>
        <v>72468.42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4497.53</v>
      </c>
      <c r="H618" s="109">
        <f>SUM(G52)</f>
        <v>4497.53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567.41000000000031</v>
      </c>
      <c r="H619" s="109">
        <f>SUM(H52)</f>
        <v>567.41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39691.79</v>
      </c>
      <c r="H621" s="109">
        <f>SUM(J52)</f>
        <v>39691.79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63025.759999999995</v>
      </c>
      <c r="H622" s="109">
        <f>F476</f>
        <v>63025.760000000009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4497.53</v>
      </c>
      <c r="H623" s="109">
        <f>G476</f>
        <v>4497.5299999999988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39691.79</v>
      </c>
      <c r="H626" s="109">
        <f>J476</f>
        <v>39691.79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1368896.5000000002</v>
      </c>
      <c r="H627" s="104">
        <f>SUM(F468)</f>
        <v>1368896.5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59711.59</v>
      </c>
      <c r="H628" s="104">
        <f>SUM(G468)</f>
        <v>59711.59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48256.800000000003</v>
      </c>
      <c r="H629" s="104">
        <f>SUM(H468)</f>
        <v>48256.800000000003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9.1199999999999992</v>
      </c>
      <c r="H631" s="104">
        <f>SUM(J468)</f>
        <v>9.1199999999999992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1380924.5899999999</v>
      </c>
      <c r="H632" s="104">
        <f>SUM(F472)</f>
        <v>1380924.59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48256.799999999988</v>
      </c>
      <c r="H633" s="104">
        <f>SUM(H472)</f>
        <v>48256.800000000003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1445.96</v>
      </c>
      <c r="H634" s="104">
        <f>I369</f>
        <v>1445.96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57517.36</v>
      </c>
      <c r="H635" s="104">
        <f>SUM(G472)</f>
        <v>57517.36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9.1199999999999992</v>
      </c>
      <c r="H637" s="164">
        <f>SUM(J468)</f>
        <v>9.1199999999999992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39691.79</v>
      </c>
      <c r="H639" s="104">
        <f>SUM(F461)</f>
        <v>39691.79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39691.79</v>
      </c>
      <c r="H642" s="104">
        <f>SUM(I461)</f>
        <v>39691.79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9.1199999999999992</v>
      </c>
      <c r="H644" s="104">
        <f>H408</f>
        <v>9.1199999999999992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9.1199999999999992</v>
      </c>
      <c r="H646" s="104">
        <f>L408</f>
        <v>9.1199999999999992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111450.41</v>
      </c>
      <c r="H647" s="104">
        <f>L208+L226+L244</f>
        <v>111450.41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17711.53</v>
      </c>
      <c r="H648" s="104">
        <f>(J257+J338)-(J255+J336)</f>
        <v>17711.53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111450.41</v>
      </c>
      <c r="H649" s="104">
        <f>H598</f>
        <v>111450.41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24000</v>
      </c>
      <c r="H652" s="104">
        <f>K263+K345</f>
        <v>24000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1459285.69</v>
      </c>
      <c r="G660" s="19">
        <f>(L229+L309+L359)</f>
        <v>0</v>
      </c>
      <c r="H660" s="19">
        <f>(L247+L328+L360)</f>
        <v>0</v>
      </c>
      <c r="I660" s="19">
        <f>SUM(F660:H660)</f>
        <v>1459285.69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6586.45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6586.45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114940.57</v>
      </c>
      <c r="G662" s="19">
        <f>(L226+L306)-(J226+J306)</f>
        <v>0</v>
      </c>
      <c r="H662" s="19">
        <f>(L244+L325)-(J244+J325)</f>
        <v>0</v>
      </c>
      <c r="I662" s="19">
        <f>SUM(F662:H662)</f>
        <v>114940.57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89221.260000000009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89221.260000000009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1248537.4099999999</v>
      </c>
      <c r="G664" s="19">
        <f>G660-SUM(G661:G663)</f>
        <v>0</v>
      </c>
      <c r="H664" s="19">
        <f>H660-SUM(H661:H663)</f>
        <v>0</v>
      </c>
      <c r="I664" s="19">
        <f>I660-SUM(I661:I663)</f>
        <v>1248537.4099999999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61.23</v>
      </c>
      <c r="G665" s="248"/>
      <c r="H665" s="248"/>
      <c r="I665" s="19">
        <f>SUM(F665:H665)</f>
        <v>61.23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20390.939999999999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20390.939999999999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20390.939999999999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20390.939999999999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Wentworth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346089.7</v>
      </c>
      <c r="C9" s="229">
        <f>'DOE25'!G197+'DOE25'!G215+'DOE25'!G233+'DOE25'!G276+'DOE25'!G295+'DOE25'!G314</f>
        <v>168488.02</v>
      </c>
    </row>
    <row r="10" spans="1:3" x14ac:dyDescent="0.2">
      <c r="A10" t="s">
        <v>779</v>
      </c>
      <c r="B10" s="240">
        <v>285451.28999999998</v>
      </c>
      <c r="C10" s="240">
        <v>163312.09</v>
      </c>
    </row>
    <row r="11" spans="1:3" x14ac:dyDescent="0.2">
      <c r="A11" t="s">
        <v>780</v>
      </c>
      <c r="B11" s="240">
        <v>52333.41</v>
      </c>
      <c r="C11" s="240">
        <v>4426.79</v>
      </c>
    </row>
    <row r="12" spans="1:3" x14ac:dyDescent="0.2">
      <c r="A12" t="s">
        <v>781</v>
      </c>
      <c r="B12" s="240">
        <v>8305</v>
      </c>
      <c r="C12" s="240">
        <v>749.14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346089.69999999995</v>
      </c>
      <c r="C13" s="231">
        <f>SUM(C10:C12)</f>
        <v>168488.02000000002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113187.87</v>
      </c>
      <c r="C18" s="229">
        <f>'DOE25'!G198+'DOE25'!G216+'DOE25'!G234+'DOE25'!G277+'DOE25'!G296+'DOE25'!G315</f>
        <v>54528.42</v>
      </c>
    </row>
    <row r="19" spans="1:3" x14ac:dyDescent="0.2">
      <c r="A19" t="s">
        <v>779</v>
      </c>
      <c r="B19" s="240">
        <v>57283.07</v>
      </c>
      <c r="C19" s="240">
        <v>40144.120000000003</v>
      </c>
    </row>
    <row r="20" spans="1:3" x14ac:dyDescent="0.2">
      <c r="A20" t="s">
        <v>780</v>
      </c>
      <c r="B20" s="240">
        <v>54604.800000000003</v>
      </c>
      <c r="C20" s="240">
        <v>14237.41</v>
      </c>
    </row>
    <row r="21" spans="1:3" x14ac:dyDescent="0.2">
      <c r="A21" t="s">
        <v>781</v>
      </c>
      <c r="B21" s="240">
        <v>1300</v>
      </c>
      <c r="C21" s="240">
        <v>146.88999999999999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113187.87</v>
      </c>
      <c r="C22" s="231">
        <f>SUM(C19:C21)</f>
        <v>54528.42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5670</v>
      </c>
      <c r="C36" s="235">
        <f>'DOE25'!G200+'DOE25'!G218+'DOE25'!G236+'DOE25'!G279+'DOE25'!G298+'DOE25'!G317</f>
        <v>675.38</v>
      </c>
    </row>
    <row r="37" spans="1:3" x14ac:dyDescent="0.2">
      <c r="A37" t="s">
        <v>779</v>
      </c>
      <c r="B37" s="240">
        <v>5670</v>
      </c>
      <c r="C37" s="240">
        <v>675.38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5670</v>
      </c>
      <c r="C40" s="231">
        <f>SUM(C37:C39)</f>
        <v>675.38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Wentworth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785233.27</v>
      </c>
      <c r="D5" s="20">
        <f>SUM('DOE25'!L197:L200)+SUM('DOE25'!L215:L218)+SUM('DOE25'!L233:L236)-F5-G5</f>
        <v>778294.1</v>
      </c>
      <c r="E5" s="243"/>
      <c r="F5" s="255">
        <f>SUM('DOE25'!J197:J200)+SUM('DOE25'!J215:J218)+SUM('DOE25'!J233:J236)</f>
        <v>6879.17</v>
      </c>
      <c r="G5" s="53">
        <f>SUM('DOE25'!K197:K200)+SUM('DOE25'!K215:K218)+SUM('DOE25'!K233:K236)</f>
        <v>60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156919.47</v>
      </c>
      <c r="D6" s="20">
        <f>'DOE25'!L202+'DOE25'!L220+'DOE25'!L238-F6-G6</f>
        <v>156843.16</v>
      </c>
      <c r="E6" s="243"/>
      <c r="F6" s="255">
        <f>'DOE25'!J202+'DOE25'!J220+'DOE25'!J238</f>
        <v>76.31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21474.57</v>
      </c>
      <c r="D7" s="20">
        <f>'DOE25'!L203+'DOE25'!L221+'DOE25'!L239-F7-G7</f>
        <v>21474.57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24502.839999999993</v>
      </c>
      <c r="D8" s="243"/>
      <c r="E8" s="20">
        <f>'DOE25'!L204+'DOE25'!L222+'DOE25'!L240-F8-G8-D9-D11</f>
        <v>24502.839999999993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11212.73</v>
      </c>
      <c r="D9" s="244">
        <v>11212.73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16347.2</v>
      </c>
      <c r="D11" s="244">
        <v>16347.2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136753.14000000001</v>
      </c>
      <c r="D12" s="20">
        <f>'DOE25'!L205+'DOE25'!L223+'DOE25'!L241-F12-G12</f>
        <v>135245.42000000001</v>
      </c>
      <c r="E12" s="243"/>
      <c r="F12" s="255">
        <f>'DOE25'!J205+'DOE25'!J223+'DOE25'!J241</f>
        <v>0</v>
      </c>
      <c r="G12" s="53">
        <f>'DOE25'!K205+'DOE25'!K223+'DOE25'!K241</f>
        <v>1507.72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90430.959999999992</v>
      </c>
      <c r="D14" s="20">
        <f>'DOE25'!L207+'DOE25'!L225+'DOE25'!L243-F14-G14</f>
        <v>87513.959999999992</v>
      </c>
      <c r="E14" s="243"/>
      <c r="F14" s="255">
        <f>'DOE25'!J207+'DOE25'!J225+'DOE25'!J243</f>
        <v>2917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111450.41</v>
      </c>
      <c r="D15" s="20">
        <f>'DOE25'!L208+'DOE25'!L226+'DOE25'!L244-F15-G15</f>
        <v>111450.41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3413.06</v>
      </c>
      <c r="D22" s="243"/>
      <c r="E22" s="243"/>
      <c r="F22" s="255">
        <f>'DOE25'!L255+'DOE25'!L336</f>
        <v>3413.06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57517.36</v>
      </c>
      <c r="D29" s="20">
        <f>'DOE25'!L358+'DOE25'!L359+'DOE25'!L360-'DOE25'!I367-F29-G29</f>
        <v>57348.86</v>
      </c>
      <c r="E29" s="243"/>
      <c r="F29" s="255">
        <f>'DOE25'!J358+'DOE25'!J359+'DOE25'!J360</f>
        <v>0</v>
      </c>
      <c r="G29" s="53">
        <f>'DOE25'!K358+'DOE25'!K359+'DOE25'!K360</f>
        <v>168.5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47443.739999999991</v>
      </c>
      <c r="D31" s="20">
        <f>'DOE25'!L290+'DOE25'!L309+'DOE25'!L328+'DOE25'!L333+'DOE25'!L334+'DOE25'!L335-F31-G31</f>
        <v>39405.539999999986</v>
      </c>
      <c r="E31" s="243"/>
      <c r="F31" s="255">
        <f>'DOE25'!J290+'DOE25'!J309+'DOE25'!J328+'DOE25'!J333+'DOE25'!J334+'DOE25'!J335</f>
        <v>7839.05</v>
      </c>
      <c r="G31" s="53">
        <f>'DOE25'!K290+'DOE25'!K309+'DOE25'!K328+'DOE25'!K333+'DOE25'!K334+'DOE25'!K335</f>
        <v>199.15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1415135.95</v>
      </c>
      <c r="E33" s="246">
        <f>SUM(E5:E31)</f>
        <v>28502.839999999993</v>
      </c>
      <c r="F33" s="246">
        <f>SUM(F5:F31)</f>
        <v>21124.59</v>
      </c>
      <c r="G33" s="246">
        <f>SUM(G5:G31)</f>
        <v>1935.3700000000001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28502.839999999993</v>
      </c>
      <c r="E35" s="249"/>
    </row>
    <row r="36" spans="2:8" ht="12" thickTop="1" x14ac:dyDescent="0.2">
      <c r="B36" t="s">
        <v>815</v>
      </c>
      <c r="D36" s="20">
        <f>D33</f>
        <v>1415135.95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workbookViewId="0">
      <pane ySplit="2" topLeftCell="A3" activePane="bottomLeft" state="frozen"/>
      <selection activeCell="F46" sqref="F46"/>
      <selection pane="bottomLeft" activeCell="C8" sqref="C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Wentworth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61333.67</v>
      </c>
      <c r="D8" s="95">
        <f>'DOE25'!G9</f>
        <v>-6015.07</v>
      </c>
      <c r="E8" s="95">
        <f>'DOE25'!H9</f>
        <v>-2926.43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39691.79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11020.9</v>
      </c>
      <c r="D12" s="95">
        <f>'DOE25'!G13</f>
        <v>9859.4</v>
      </c>
      <c r="E12" s="95">
        <f>'DOE25'!H13</f>
        <v>3493.84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113.85</v>
      </c>
      <c r="D13" s="95">
        <f>'DOE25'!G14</f>
        <v>653.20000000000005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72468.42</v>
      </c>
      <c r="D18" s="41">
        <f>SUM(D8:D17)</f>
        <v>4497.53</v>
      </c>
      <c r="E18" s="41">
        <f>SUM(E8:E17)</f>
        <v>567.41000000000031</v>
      </c>
      <c r="F18" s="41">
        <f>SUM(F8:F17)</f>
        <v>0</v>
      </c>
      <c r="G18" s="41">
        <f>SUM(G8:G17)</f>
        <v>39691.79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8894.89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547.77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567.41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9442.66</v>
      </c>
      <c r="D31" s="41">
        <f>SUM(D21:D30)</f>
        <v>0</v>
      </c>
      <c r="E31" s="41">
        <f>SUM(E21:E30)</f>
        <v>567.41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4497.53</v>
      </c>
      <c r="E47" s="95">
        <f>'DOE25'!H48</f>
        <v>0</v>
      </c>
      <c r="F47" s="95">
        <f>'DOE25'!I48</f>
        <v>0</v>
      </c>
      <c r="G47" s="95">
        <f>'DOE25'!J48</f>
        <v>39691.79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6076.42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56949.34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63025.759999999995</v>
      </c>
      <c r="D50" s="41">
        <f>SUM(D34:D49)</f>
        <v>4497.53</v>
      </c>
      <c r="E50" s="41">
        <f>SUM(E34:E49)</f>
        <v>0</v>
      </c>
      <c r="F50" s="41">
        <f>SUM(F34:F49)</f>
        <v>0</v>
      </c>
      <c r="G50" s="41">
        <f>SUM(G34:G49)</f>
        <v>39691.79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72468.42</v>
      </c>
      <c r="D51" s="41">
        <f>D50+D31</f>
        <v>4497.53</v>
      </c>
      <c r="E51" s="41">
        <f>E50+E31</f>
        <v>567.41</v>
      </c>
      <c r="F51" s="41">
        <f>F50+F31</f>
        <v>0</v>
      </c>
      <c r="G51" s="41">
        <f>G50+G31</f>
        <v>39691.79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814048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5668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88.16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9.1199999999999992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6586.45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3551.02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9307.18</v>
      </c>
      <c r="D62" s="130">
        <f>SUM(D57:D61)</f>
        <v>6586.45</v>
      </c>
      <c r="E62" s="130">
        <f>SUM(E57:E61)</f>
        <v>0</v>
      </c>
      <c r="F62" s="130">
        <f>SUM(F57:F61)</f>
        <v>0</v>
      </c>
      <c r="G62" s="130">
        <f>SUM(G57:G61)</f>
        <v>9.1199999999999992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823355.18</v>
      </c>
      <c r="D63" s="22">
        <f>D56+D62</f>
        <v>6586.45</v>
      </c>
      <c r="E63" s="22">
        <f>E56+E62</f>
        <v>0</v>
      </c>
      <c r="F63" s="22">
        <f>F56+F62</f>
        <v>0</v>
      </c>
      <c r="G63" s="22">
        <f>G56+G62</f>
        <v>9.1199999999999992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339364.3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159208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498572.3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7921.68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350.21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7921.68</v>
      </c>
      <c r="D78" s="130">
        <f>SUM(D72:D77)</f>
        <v>350.21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506493.98</v>
      </c>
      <c r="D81" s="130">
        <f>SUM(D79:D80)+D78+D70</f>
        <v>350.21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36653.81</v>
      </c>
      <c r="D88" s="95">
        <f>SUM('DOE25'!G153:G161)</f>
        <v>28774.93</v>
      </c>
      <c r="E88" s="95">
        <f>SUM('DOE25'!H153:H161)</f>
        <v>48256.800000000003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2393.5300000000002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39047.339999999997</v>
      </c>
      <c r="D91" s="131">
        <f>SUM(D85:D90)</f>
        <v>28774.93</v>
      </c>
      <c r="E91" s="131">
        <f>SUM(E85:E90)</f>
        <v>48256.800000000003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24000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24000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1368896.5000000002</v>
      </c>
      <c r="D104" s="86">
        <f>D63+D81+D91+D103</f>
        <v>59711.59</v>
      </c>
      <c r="E104" s="86">
        <f>E63+E81+E91+E103</f>
        <v>48256.800000000003</v>
      </c>
      <c r="F104" s="86">
        <f>F63+F81+F91+F103</f>
        <v>0</v>
      </c>
      <c r="G104" s="86">
        <f>G63+G81+G103</f>
        <v>9.1199999999999992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544967.81000000006</v>
      </c>
      <c r="D109" s="24" t="s">
        <v>289</v>
      </c>
      <c r="E109" s="95">
        <f>('DOE25'!L276)+('DOE25'!L295)+('DOE25'!L314)</f>
        <v>12047.720000000001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231205.5</v>
      </c>
      <c r="D110" s="24" t="s">
        <v>289</v>
      </c>
      <c r="E110" s="95">
        <f>('DOE25'!L277)+('DOE25'!L296)+('DOE25'!L315)</f>
        <v>24354.53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9059.9600000000009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785233.27</v>
      </c>
      <c r="D115" s="86">
        <f>SUM(D109:D114)</f>
        <v>0</v>
      </c>
      <c r="E115" s="86">
        <f>SUM(E109:E114)</f>
        <v>36402.25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156919.47</v>
      </c>
      <c r="D118" s="24" t="s">
        <v>289</v>
      </c>
      <c r="E118" s="95">
        <f>+('DOE25'!L281)+('DOE25'!L300)+('DOE25'!L319)</f>
        <v>734.24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21474.57</v>
      </c>
      <c r="D119" s="24" t="s">
        <v>289</v>
      </c>
      <c r="E119" s="95">
        <f>+('DOE25'!L282)+('DOE25'!L301)+('DOE25'!L320)</f>
        <v>5239.6000000000004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52062.76999999999</v>
      </c>
      <c r="D120" s="24" t="s">
        <v>289</v>
      </c>
      <c r="E120" s="95">
        <f>+('DOE25'!L283)+('DOE25'!L302)+('DOE25'!L321)</f>
        <v>1378.34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136753.14000000001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199.15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90430.959999999992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111450.41</v>
      </c>
      <c r="D124" s="24" t="s">
        <v>289</v>
      </c>
      <c r="E124" s="95">
        <f>+('DOE25'!L287)+('DOE25'!L306)+('DOE25'!L325)</f>
        <v>3490.16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57517.36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569091.32000000007</v>
      </c>
      <c r="D128" s="86">
        <f>SUM(D118:D127)</f>
        <v>57517.36</v>
      </c>
      <c r="E128" s="86">
        <f>SUM(E118:E127)</f>
        <v>11041.49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2600</v>
      </c>
      <c r="D130" s="24" t="s">
        <v>289</v>
      </c>
      <c r="E130" s="129">
        <f>'DOE25'!L336</f>
        <v>813.06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24000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9.1199999999999992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-9.1199999999999992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26600</v>
      </c>
      <c r="D144" s="141">
        <f>SUM(D130:D143)</f>
        <v>0</v>
      </c>
      <c r="E144" s="141">
        <f>SUM(E130:E143)</f>
        <v>813.06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1380924.59</v>
      </c>
      <c r="D145" s="86">
        <f>(D115+D128+D144)</f>
        <v>57517.36</v>
      </c>
      <c r="E145" s="86">
        <f>(E115+E128+E144)</f>
        <v>48256.799999999996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Wentworth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20391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20391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557016</v>
      </c>
      <c r="D10" s="182">
        <f>ROUND((C10/$C$28)*100,1)</f>
        <v>38.299999999999997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255560</v>
      </c>
      <c r="D11" s="182">
        <f>ROUND((C11/$C$28)*100,1)</f>
        <v>17.600000000000001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9060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157654</v>
      </c>
      <c r="D15" s="182">
        <f t="shared" ref="D15:D27" si="0">ROUND((C15/$C$28)*100,1)</f>
        <v>10.9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26714</v>
      </c>
      <c r="D16" s="182">
        <f t="shared" si="0"/>
        <v>1.8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53441</v>
      </c>
      <c r="D17" s="182">
        <f t="shared" si="0"/>
        <v>3.7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136753</v>
      </c>
      <c r="D18" s="182">
        <f t="shared" si="0"/>
        <v>9.4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199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90431</v>
      </c>
      <c r="D20" s="182">
        <f t="shared" si="0"/>
        <v>6.2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114941</v>
      </c>
      <c r="D21" s="182">
        <f t="shared" si="0"/>
        <v>7.9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50930.55</v>
      </c>
      <c r="D27" s="182">
        <f t="shared" si="0"/>
        <v>3.5</v>
      </c>
    </row>
    <row r="28" spans="1:4" x14ac:dyDescent="0.2">
      <c r="B28" s="187" t="s">
        <v>723</v>
      </c>
      <c r="C28" s="180">
        <f>SUM(C10:C27)</f>
        <v>1452699.55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3413</v>
      </c>
    </row>
    <row r="30" spans="1:4" x14ac:dyDescent="0.2">
      <c r="B30" s="187" t="s">
        <v>729</v>
      </c>
      <c r="C30" s="180">
        <f>SUM(C28:C29)</f>
        <v>1456112.55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814048</v>
      </c>
      <c r="D35" s="182">
        <f t="shared" ref="D35:D40" si="1">ROUND((C35/$C$41)*100,1)</f>
        <v>56.3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9316.3000000000466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498572</v>
      </c>
      <c r="D37" s="182">
        <f t="shared" si="1"/>
        <v>34.5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8272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116079</v>
      </c>
      <c r="D39" s="182">
        <f t="shared" si="1"/>
        <v>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1446287.3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Wentworth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2014-09-02T16:30:34Z</cp:lastPrinted>
  <dcterms:created xsi:type="dcterms:W3CDTF">1997-12-04T19:04:30Z</dcterms:created>
  <dcterms:modified xsi:type="dcterms:W3CDTF">2014-09-02T16:32:26Z</dcterms:modified>
</cp:coreProperties>
</file>