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4" i="1" l="1"/>
  <c r="H222" i="1"/>
  <c r="H240" i="1"/>
  <c r="I591" i="1"/>
  <c r="J591" i="1"/>
  <c r="H591" i="1"/>
  <c r="H575" i="1"/>
  <c r="G575" i="1"/>
  <c r="F575" i="1"/>
  <c r="H233" i="1"/>
  <c r="F23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C124" i="2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G257" i="1" s="1"/>
  <c r="G271" i="1" s="1"/>
  <c r="H256" i="1"/>
  <c r="I256" i="1"/>
  <c r="L256" i="1" s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G470" i="1"/>
  <c r="H470" i="1"/>
  <c r="I470" i="1"/>
  <c r="J470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3" i="1"/>
  <c r="G624" i="1"/>
  <c r="G625" i="1"/>
  <c r="H628" i="1"/>
  <c r="H629" i="1"/>
  <c r="H630" i="1"/>
  <c r="H631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G645" i="1"/>
  <c r="H645" i="1"/>
  <c r="G651" i="1"/>
  <c r="J651" i="1" s="1"/>
  <c r="G652" i="1"/>
  <c r="H652" i="1"/>
  <c r="G653" i="1"/>
  <c r="H653" i="1"/>
  <c r="G654" i="1"/>
  <c r="H654" i="1"/>
  <c r="H655" i="1"/>
  <c r="F192" i="1"/>
  <c r="K257" i="1"/>
  <c r="K271" i="1" s="1"/>
  <c r="G164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I257" i="1" l="1"/>
  <c r="I271" i="1" s="1"/>
  <c r="C115" i="2"/>
  <c r="L229" i="1"/>
  <c r="G660" i="1" s="1"/>
  <c r="G664" i="1" s="1"/>
  <c r="G672" i="1" s="1"/>
  <c r="C5" i="10" s="1"/>
  <c r="G662" i="1"/>
  <c r="F50" i="1"/>
  <c r="J640" i="1"/>
  <c r="E8" i="13"/>
  <c r="C8" i="13" s="1"/>
  <c r="C17" i="10"/>
  <c r="L247" i="1"/>
  <c r="H660" i="1" s="1"/>
  <c r="H664" i="1" s="1"/>
  <c r="H667" i="1" s="1"/>
  <c r="G650" i="1"/>
  <c r="J650" i="1" s="1"/>
  <c r="I662" i="1"/>
  <c r="C128" i="2"/>
  <c r="G649" i="1"/>
  <c r="J649" i="1" s="1"/>
  <c r="C21" i="10"/>
  <c r="D15" i="13"/>
  <c r="C15" i="13" s="1"/>
  <c r="H647" i="1"/>
  <c r="J647" i="1" s="1"/>
  <c r="H257" i="1"/>
  <c r="H271" i="1" s="1"/>
  <c r="C10" i="10"/>
  <c r="F112" i="1"/>
  <c r="L211" i="1"/>
  <c r="C62" i="2"/>
  <c r="C63" i="2" s="1"/>
  <c r="C104" i="2" s="1"/>
  <c r="C35" i="10"/>
  <c r="C3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627" i="1" l="1"/>
  <c r="F468" i="1"/>
  <c r="L257" i="1"/>
  <c r="L271" i="1" s="1"/>
  <c r="F51" i="1"/>
  <c r="C49" i="2"/>
  <c r="C50" i="2" s="1"/>
  <c r="C51" i="2" s="1"/>
  <c r="E33" i="13"/>
  <c r="D35" i="13" s="1"/>
  <c r="G667" i="1"/>
  <c r="C145" i="2"/>
  <c r="F660" i="1"/>
  <c r="F664" i="1" s="1"/>
  <c r="H672" i="1"/>
  <c r="C6" i="10" s="1"/>
  <c r="C28" i="10"/>
  <c r="D24" i="10" s="1"/>
  <c r="I660" i="1"/>
  <c r="I664" i="1" s="1"/>
  <c r="I672" i="1" s="1"/>
  <c r="C7" i="10" s="1"/>
  <c r="F672" i="1"/>
  <c r="C4" i="10" s="1"/>
  <c r="F667" i="1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J627" i="1" l="1"/>
  <c r="F470" i="1"/>
  <c r="H627" i="1"/>
  <c r="G632" i="1"/>
  <c r="F472" i="1"/>
  <c r="G622" i="1"/>
  <c r="F52" i="1"/>
  <c r="H617" i="1" s="1"/>
  <c r="J617" i="1" s="1"/>
  <c r="D23" i="10"/>
  <c r="C30" i="10"/>
  <c r="D10" i="10"/>
  <c r="D26" i="10"/>
  <c r="D16" i="10"/>
  <c r="D21" i="10"/>
  <c r="D20" i="10"/>
  <c r="D15" i="10"/>
  <c r="D25" i="10"/>
  <c r="D19" i="10"/>
  <c r="D13" i="10"/>
  <c r="D11" i="10"/>
  <c r="D22" i="10"/>
  <c r="D27" i="10"/>
  <c r="D18" i="10"/>
  <c r="D17" i="10"/>
  <c r="D12" i="10"/>
  <c r="I667" i="1"/>
  <c r="C41" i="10"/>
  <c r="D38" i="10" s="1"/>
  <c r="G473" i="1" l="1"/>
  <c r="G474" i="1" s="1"/>
  <c r="G476" i="1" s="1"/>
  <c r="H623" i="1" s="1"/>
  <c r="J623" i="1" s="1"/>
  <c r="H632" i="1"/>
  <c r="J632" i="1" s="1"/>
  <c r="F474" i="1"/>
  <c r="F476" i="1" s="1"/>
  <c r="H622" i="1" s="1"/>
  <c r="D28" i="10"/>
  <c r="D37" i="10"/>
  <c r="D36" i="10"/>
  <c r="D35" i="10"/>
  <c r="D40" i="10"/>
  <c r="D39" i="10"/>
  <c r="H656" i="1" l="1"/>
  <c r="J622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<sst xmlns="http://schemas.openxmlformats.org/spreadsheetml/2006/main" count="3954" uniqueCount="912">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</sst>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5" zoomScaleNormal="95" workbookViewId="0">
      <pane xSplit="5" ySplit="3" topLeftCell="F455" activePane="bottomRight" state="frozen"/>
      <selection pane="topRight" activeCell="F1" sqref="F1"/>
      <selection pane="bottomLeft" activeCell="A4" sqref="A4"/>
      <selection pane="bottomRight" activeCell="F466" sqref="F4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579</v>
      </c>
      <c r="C2" s="21">
        <v>579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23.39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48500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23.39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48500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5720</f>
        <v>5720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5720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48500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</f>
        <v>-5696.61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-5696.61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48500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23.390000000000327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48500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194823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194823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28.51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166.02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194.53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195017.53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100344.63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64009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164353.63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164353.63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359371.16000000003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153426</v>
      </c>
      <c r="I197" s="18"/>
      <c r="J197" s="18"/>
      <c r="K197" s="18"/>
      <c r="L197" s="19">
        <f>SUM(F197:K197)</f>
        <v>153426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f>5551-100</f>
        <v>5451</v>
      </c>
      <c r="I204" s="18"/>
      <c r="J204" s="18"/>
      <c r="K204" s="18"/>
      <c r="L204" s="19">
        <f t="shared" si="0"/>
        <v>5451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2595</v>
      </c>
      <c r="I208" s="18"/>
      <c r="J208" s="18"/>
      <c r="K208" s="18"/>
      <c r="L208" s="19">
        <f t="shared" si="0"/>
        <v>2595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161472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161472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61232</v>
      </c>
      <c r="I215" s="18"/>
      <c r="J215" s="18"/>
      <c r="K215" s="18"/>
      <c r="L215" s="19">
        <f>SUM(F215:K215)</f>
        <v>61232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f>3470-133</f>
        <v>3337</v>
      </c>
      <c r="I222" s="18"/>
      <c r="J222" s="18"/>
      <c r="K222" s="18"/>
      <c r="L222" s="19">
        <f t="shared" si="2"/>
        <v>3337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1622</v>
      </c>
      <c r="I226" s="18"/>
      <c r="J226" s="18"/>
      <c r="K226" s="18"/>
      <c r="L226" s="19">
        <f t="shared" si="2"/>
        <v>1622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66191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66191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154944-6.27</f>
        <v>154937.73000000001</v>
      </c>
      <c r="I233" s="18"/>
      <c r="J233" s="18"/>
      <c r="K233" s="18"/>
      <c r="L233" s="19">
        <f>SUM(F233:K233)</f>
        <v>154937.73000000001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f>7633-133</f>
        <v>7500</v>
      </c>
      <c r="I240" s="18"/>
      <c r="J240" s="18"/>
      <c r="K240" s="18"/>
      <c r="L240" s="19">
        <f t="shared" si="4"/>
        <v>7500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3568</v>
      </c>
      <c r="I244" s="18"/>
      <c r="J244" s="18"/>
      <c r="K244" s="18"/>
      <c r="L244" s="19">
        <f t="shared" si="4"/>
        <v>3568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166005.73000000001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166005.73000000001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393668.73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393668.73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393668.73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393668.73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48500</v>
      </c>
      <c r="H440" s="18"/>
      <c r="I440" s="56">
        <f t="shared" si="33"/>
        <v>48500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48500</v>
      </c>
      <c r="H446" s="13">
        <f>SUM(H439:H445)</f>
        <v>0</v>
      </c>
      <c r="I446" s="13">
        <f>SUM(I439:I445)</f>
        <v>48500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48500</v>
      </c>
      <c r="H459" s="18"/>
      <c r="I459" s="56">
        <f t="shared" si="34"/>
        <v>48500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48500</v>
      </c>
      <c r="H460" s="83">
        <f>SUM(H454:H459)</f>
        <v>0</v>
      </c>
      <c r="I460" s="83">
        <f>SUM(I454:I459)</f>
        <v>48500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48500</v>
      </c>
      <c r="H461" s="42">
        <f>H452+H460</f>
        <v>0</v>
      </c>
      <c r="I461" s="42">
        <f>I452+I460</f>
        <v>48500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28600.959999999999</v>
      </c>
      <c r="G465" s="18"/>
      <c r="H465" s="18"/>
      <c r="I465" s="18"/>
      <c r="J465" s="18">
        <v>48500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359371.16000000003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359371.16000000003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393668.73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f>393668.73-F472</f>
        <v>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393668.73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-5696.6099999999278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48500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H197</f>
        <v>153426</v>
      </c>
      <c r="G575" s="18">
        <f>H215</f>
        <v>61232</v>
      </c>
      <c r="H575" s="18">
        <f>H233</f>
        <v>154937.73000000001</v>
      </c>
      <c r="I575" s="87">
        <f>SUM(F575:H575)</f>
        <v>369595.73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H208</f>
        <v>2595</v>
      </c>
      <c r="I591" s="18">
        <f>H226</f>
        <v>1622</v>
      </c>
      <c r="J591" s="18">
        <f>H244</f>
        <v>3568</v>
      </c>
      <c r="K591" s="104">
        <f t="shared" ref="K591:K597" si="48">SUM(H591:J591)</f>
        <v>7785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2595</v>
      </c>
      <c r="I598" s="108">
        <f>SUM(I591:I597)</f>
        <v>1622</v>
      </c>
      <c r="J598" s="108">
        <f>SUM(J591:J597)</f>
        <v>3568</v>
      </c>
      <c r="K598" s="108">
        <f>SUM(K591:K597)</f>
        <v>7785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23.39</v>
      </c>
      <c r="H617" s="109">
        <f>SUM(F52)</f>
        <v>23.390000000000327</v>
      </c>
      <c r="I617" s="121" t="s">
        <v>900</v>
      </c>
      <c r="J617" s="109">
        <f>G617-H617</f>
        <v>-3.2684965844964609E-13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48500</v>
      </c>
      <c r="H621" s="109">
        <f>SUM(J52)</f>
        <v>48500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-5696.61</v>
      </c>
      <c r="H622" s="109">
        <f>F476</f>
        <v>-5696.6099999999278</v>
      </c>
      <c r="I622" s="121" t="s">
        <v>101</v>
      </c>
      <c r="J622" s="109">
        <f t="shared" ref="J622:J655" si="50">G622-H622</f>
        <v>-7.1850081440061331E-11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48500</v>
      </c>
      <c r="H626" s="109">
        <f>J476</f>
        <v>48500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359371.16000000003</v>
      </c>
      <c r="H627" s="104">
        <f>SUM(F468)</f>
        <v>359371.16000000003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393668.73</v>
      </c>
      <c r="H632" s="104">
        <f>SUM(F472)</f>
        <v>393668.73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48500</v>
      </c>
      <c r="H640" s="104">
        <f>SUM(G461)</f>
        <v>48500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48500</v>
      </c>
      <c r="H642" s="104">
        <f>SUM(I461)</f>
        <v>48500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7785</v>
      </c>
      <c r="H647" s="104">
        <f>L208+L226+L244</f>
        <v>7785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2595</v>
      </c>
      <c r="H649" s="104">
        <f>H598</f>
        <v>2595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1622</v>
      </c>
      <c r="H650" s="104">
        <f>I598</f>
        <v>1622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3568</v>
      </c>
      <c r="H651" s="104">
        <f>J598</f>
        <v>3568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161472</v>
      </c>
      <c r="G660" s="19">
        <f>(L229+L309+L359)</f>
        <v>66191</v>
      </c>
      <c r="H660" s="19">
        <f>(L247+L328+L360)</f>
        <v>166005.73000000001</v>
      </c>
      <c r="I660" s="19">
        <f>SUM(F660:H660)</f>
        <v>393668.73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2595</v>
      </c>
      <c r="G662" s="19">
        <f>(L226+L306)-(J226+J306)</f>
        <v>1622</v>
      </c>
      <c r="H662" s="19">
        <f>(L244+L325)-(J244+J325)</f>
        <v>3568</v>
      </c>
      <c r="I662" s="19">
        <f>SUM(F662:H662)</f>
        <v>7785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153426</v>
      </c>
      <c r="G663" s="199">
        <f>SUM(G575:G587)+SUM(I602:I604)+L612</f>
        <v>61232</v>
      </c>
      <c r="H663" s="199">
        <f>SUM(H575:H587)+SUM(J602:J604)+L613</f>
        <v>154937.73000000001</v>
      </c>
      <c r="I663" s="19">
        <f>SUM(F663:H663)</f>
        <v>369595.73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5451</v>
      </c>
      <c r="G664" s="19">
        <f>G660-SUM(G661:G663)</f>
        <v>3337</v>
      </c>
      <c r="H664" s="19">
        <f>H660-SUM(H661:H663)</f>
        <v>7500</v>
      </c>
      <c r="I664" s="19">
        <f>I660-SUM(I661:I663)</f>
        <v>16288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-5451</v>
      </c>
      <c r="G669" s="18">
        <v>-3337</v>
      </c>
      <c r="H669" s="18">
        <v>-7500</v>
      </c>
      <c r="I669" s="19">
        <f>SUM(F669:H669)</f>
        <v>-16288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WINDSOR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WINDSOR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369595.73</v>
      </c>
      <c r="D5" s="20">
        <f>SUM('DOE25'!L197:L200)+SUM('DOE25'!L215:L218)+SUM('DOE25'!L233:L236)-F5-G5</f>
        <v>369595.73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10607</v>
      </c>
      <c r="D8" s="243"/>
      <c r="E8" s="20">
        <f>'DOE25'!L204+'DOE25'!L222+'DOE25'!L240-F8-G8-D9-D11</f>
        <v>10607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2043</v>
      </c>
      <c r="D9" s="244">
        <v>2043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3638</v>
      </c>
      <c r="D11" s="244">
        <v>3638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7785</v>
      </c>
      <c r="D15" s="20">
        <f>'DOE25'!L208+'DOE25'!L226+'DOE25'!L244-F15-G15</f>
        <v>7785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383061.73</v>
      </c>
      <c r="E33" s="246">
        <f>SUM(E5:E31)</f>
        <v>10607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10607</v>
      </c>
      <c r="E35" s="249"/>
    </row>
    <row r="36" spans="2:8" ht="12" thickTop="1" x14ac:dyDescent="0.2">
      <c r="B36" t="s">
        <v>815</v>
      </c>
      <c r="D36" s="20">
        <f>D33</f>
        <v>383061.73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48500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23.39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48500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5720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5720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48500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-5696.61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-5696.61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48500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23.390000000000327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48500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194823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28.51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166.02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194.53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195017.53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100344.63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64009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164353.63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164353.63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359371.16000000003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369595.73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369595.73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16288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7785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24073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393668.73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WINDSOR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369596</v>
      </c>
      <c r="D10" s="182">
        <f>ROUND((C10/$C$28)*100,1)</f>
        <v>93.9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16288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7785</v>
      </c>
      <c r="D21" s="182">
        <f t="shared" si="0"/>
        <v>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393669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393669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194823</v>
      </c>
      <c r="D35" s="182">
        <f t="shared" ref="D35:D40" si="1">ROUND((C35/$C$41)*100,1)</f>
        <v>54.2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194.52999999999884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164354</v>
      </c>
      <c r="D37" s="182">
        <f t="shared" si="1"/>
        <v>45.7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359371.53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WINDSOR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2014-09-08T11:47:53Z</cp:lastPrinted>
  <dcterms:created xsi:type="dcterms:W3CDTF">1997-12-04T19:04:30Z</dcterms:created>
  <dcterms:modified xsi:type="dcterms:W3CDTF">2014-10-06T12:12:46Z</dcterms:modified>
</cp:coreProperties>
</file>