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19" i="12" l="1"/>
  <c r="B11" i="12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D50" i="2" s="1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D127" i="2" s="1"/>
  <c r="D128" i="2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H662" i="1" s="1"/>
  <c r="L326" i="1"/>
  <c r="L333" i="1"/>
  <c r="L334" i="1"/>
  <c r="L335" i="1"/>
  <c r="L260" i="1"/>
  <c r="L261" i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56" i="2" s="1"/>
  <c r="F79" i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I169" i="1" s="1"/>
  <c r="C11" i="10"/>
  <c r="L250" i="1"/>
  <c r="L332" i="1"/>
  <c r="L254" i="1"/>
  <c r="L268" i="1"/>
  <c r="L269" i="1"/>
  <c r="L349" i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H552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E56" i="2"/>
  <c r="C57" i="2"/>
  <c r="C58" i="2"/>
  <c r="E58" i="2"/>
  <c r="C59" i="2"/>
  <c r="D59" i="2"/>
  <c r="E59" i="2"/>
  <c r="F59" i="2"/>
  <c r="D60" i="2"/>
  <c r="C61" i="2"/>
  <c r="D61" i="2"/>
  <c r="D62" i="2" s="1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D81" i="2" s="1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C111" i="2"/>
  <c r="C112" i="2"/>
  <c r="C113" i="2"/>
  <c r="E113" i="2"/>
  <c r="D115" i="2"/>
  <c r="F115" i="2"/>
  <c r="G115" i="2"/>
  <c r="C122" i="2"/>
  <c r="E123" i="2"/>
  <c r="F128" i="2"/>
  <c r="G128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F460" i="1"/>
  <c r="G460" i="1"/>
  <c r="H460" i="1"/>
  <c r="G461" i="1"/>
  <c r="H640" i="1" s="1"/>
  <c r="H461" i="1"/>
  <c r="H641" i="1" s="1"/>
  <c r="F470" i="1"/>
  <c r="F476" i="1" s="1"/>
  <c r="H622" i="1" s="1"/>
  <c r="G470" i="1"/>
  <c r="H470" i="1"/>
  <c r="H476" i="1" s="1"/>
  <c r="H624" i="1" s="1"/>
  <c r="I470" i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43" i="1"/>
  <c r="H643" i="1"/>
  <c r="G644" i="1"/>
  <c r="H644" i="1"/>
  <c r="G649" i="1"/>
  <c r="G650" i="1"/>
  <c r="G652" i="1"/>
  <c r="H652" i="1"/>
  <c r="G653" i="1"/>
  <c r="H653" i="1"/>
  <c r="G654" i="1"/>
  <c r="H654" i="1"/>
  <c r="H655" i="1"/>
  <c r="G164" i="2"/>
  <c r="C26" i="10"/>
  <c r="C70" i="2"/>
  <c r="D31" i="2"/>
  <c r="C78" i="2"/>
  <c r="G62" i="2"/>
  <c r="D19" i="13"/>
  <c r="C19" i="13" s="1"/>
  <c r="E78" i="2"/>
  <c r="J571" i="1"/>
  <c r="H169" i="1"/>
  <c r="J644" i="1"/>
  <c r="G476" i="1"/>
  <c r="H623" i="1" s="1"/>
  <c r="J140" i="1"/>
  <c r="G22" i="2"/>
  <c r="H25" i="13"/>
  <c r="C25" i="13" s="1"/>
  <c r="J545" i="1"/>
  <c r="H192" i="1"/>
  <c r="H33" i="13"/>
  <c r="A13" i="12" l="1"/>
  <c r="A40" i="12"/>
  <c r="L614" i="1"/>
  <c r="K605" i="1"/>
  <c r="G648" i="1" s="1"/>
  <c r="K598" i="1"/>
  <c r="G647" i="1" s="1"/>
  <c r="J651" i="1"/>
  <c r="J649" i="1"/>
  <c r="I571" i="1"/>
  <c r="L570" i="1"/>
  <c r="H571" i="1"/>
  <c r="F571" i="1"/>
  <c r="L565" i="1"/>
  <c r="K571" i="1"/>
  <c r="L560" i="1"/>
  <c r="L544" i="1"/>
  <c r="I552" i="1"/>
  <c r="K551" i="1"/>
  <c r="L539" i="1"/>
  <c r="L534" i="1"/>
  <c r="K545" i="1"/>
  <c r="G552" i="1"/>
  <c r="K549" i="1"/>
  <c r="I545" i="1"/>
  <c r="G545" i="1"/>
  <c r="L529" i="1"/>
  <c r="F552" i="1"/>
  <c r="K550" i="1"/>
  <c r="L524" i="1"/>
  <c r="H545" i="1"/>
  <c r="G156" i="2"/>
  <c r="G161" i="2"/>
  <c r="G157" i="2"/>
  <c r="K503" i="1"/>
  <c r="F130" i="2"/>
  <c r="F144" i="2" s="1"/>
  <c r="F145" i="2" s="1"/>
  <c r="L382" i="1"/>
  <c r="G636" i="1" s="1"/>
  <c r="J636" i="1" s="1"/>
  <c r="L351" i="1"/>
  <c r="C25" i="10"/>
  <c r="F22" i="13"/>
  <c r="C22" i="13" s="1"/>
  <c r="E114" i="2"/>
  <c r="E125" i="2"/>
  <c r="E119" i="2"/>
  <c r="L328" i="1"/>
  <c r="H660" i="1" s="1"/>
  <c r="E124" i="2"/>
  <c r="E122" i="2"/>
  <c r="E121" i="2"/>
  <c r="E120" i="2"/>
  <c r="E118" i="2"/>
  <c r="E112" i="2"/>
  <c r="E111" i="2"/>
  <c r="L309" i="1"/>
  <c r="E110" i="2"/>
  <c r="H338" i="1"/>
  <c r="H352" i="1" s="1"/>
  <c r="G338" i="1"/>
  <c r="G352" i="1" s="1"/>
  <c r="E109" i="2"/>
  <c r="F338" i="1"/>
  <c r="F352" i="1" s="1"/>
  <c r="F662" i="1"/>
  <c r="C16" i="10"/>
  <c r="J338" i="1"/>
  <c r="J352" i="1" s="1"/>
  <c r="A31" i="12"/>
  <c r="K338" i="1"/>
  <c r="K352" i="1" s="1"/>
  <c r="L290" i="1"/>
  <c r="C29" i="10"/>
  <c r="D18" i="13"/>
  <c r="C18" i="13" s="1"/>
  <c r="C114" i="2"/>
  <c r="L256" i="1"/>
  <c r="D17" i="13"/>
  <c r="C17" i="13" s="1"/>
  <c r="I257" i="1"/>
  <c r="I271" i="1" s="1"/>
  <c r="C21" i="10"/>
  <c r="C20" i="10"/>
  <c r="C121" i="2"/>
  <c r="C119" i="2"/>
  <c r="C15" i="10"/>
  <c r="L247" i="1"/>
  <c r="J257" i="1"/>
  <c r="J271" i="1" s="1"/>
  <c r="C123" i="2"/>
  <c r="D14" i="13"/>
  <c r="C14" i="13" s="1"/>
  <c r="C19" i="10"/>
  <c r="D7" i="13"/>
  <c r="C7" i="13" s="1"/>
  <c r="C13" i="10"/>
  <c r="L229" i="1"/>
  <c r="C12" i="10"/>
  <c r="K257" i="1"/>
  <c r="H257" i="1"/>
  <c r="H271" i="1" s="1"/>
  <c r="G257" i="1"/>
  <c r="G271" i="1" s="1"/>
  <c r="C10" i="10"/>
  <c r="E16" i="13"/>
  <c r="C17" i="10"/>
  <c r="E13" i="13"/>
  <c r="C13" i="13" s="1"/>
  <c r="D6" i="13"/>
  <c r="C6" i="13" s="1"/>
  <c r="C18" i="10"/>
  <c r="E8" i="13"/>
  <c r="C8" i="13" s="1"/>
  <c r="I662" i="1"/>
  <c r="D15" i="13"/>
  <c r="C15" i="13" s="1"/>
  <c r="H647" i="1"/>
  <c r="C124" i="2"/>
  <c r="D12" i="13"/>
  <c r="C12" i="13" s="1"/>
  <c r="C120" i="2"/>
  <c r="C118" i="2"/>
  <c r="D5" i="13"/>
  <c r="C5" i="13" s="1"/>
  <c r="C109" i="2"/>
  <c r="L211" i="1"/>
  <c r="F192" i="1"/>
  <c r="C91" i="2"/>
  <c r="F112" i="1"/>
  <c r="J622" i="1"/>
  <c r="J617" i="1"/>
  <c r="C18" i="2"/>
  <c r="I476" i="1"/>
  <c r="H625" i="1" s="1"/>
  <c r="F78" i="2"/>
  <c r="F81" i="2" s="1"/>
  <c r="G625" i="1"/>
  <c r="F18" i="2"/>
  <c r="E103" i="2"/>
  <c r="E81" i="2"/>
  <c r="E62" i="2"/>
  <c r="H112" i="1"/>
  <c r="H193" i="1" s="1"/>
  <c r="G629" i="1" s="1"/>
  <c r="J629" i="1" s="1"/>
  <c r="E63" i="2"/>
  <c r="E31" i="2"/>
  <c r="I460" i="1"/>
  <c r="F461" i="1"/>
  <c r="H639" i="1" s="1"/>
  <c r="J639" i="1" s="1"/>
  <c r="J640" i="1"/>
  <c r="I452" i="1"/>
  <c r="I446" i="1"/>
  <c r="G642" i="1" s="1"/>
  <c r="L433" i="1"/>
  <c r="L427" i="1"/>
  <c r="L419" i="1"/>
  <c r="J643" i="1"/>
  <c r="L401" i="1"/>
  <c r="C139" i="2" s="1"/>
  <c r="L393" i="1"/>
  <c r="C138" i="2" s="1"/>
  <c r="J655" i="1"/>
  <c r="G645" i="1"/>
  <c r="J645" i="1" s="1"/>
  <c r="J634" i="1"/>
  <c r="K271" i="1"/>
  <c r="D29" i="13"/>
  <c r="C29" i="13" s="1"/>
  <c r="D145" i="2"/>
  <c r="L362" i="1"/>
  <c r="C27" i="10" s="1"/>
  <c r="H661" i="1"/>
  <c r="F661" i="1"/>
  <c r="G661" i="1"/>
  <c r="G192" i="1"/>
  <c r="D91" i="2"/>
  <c r="C35" i="10"/>
  <c r="D63" i="2"/>
  <c r="J623" i="1"/>
  <c r="D18" i="2"/>
  <c r="J641" i="1"/>
  <c r="C16" i="13"/>
  <c r="C81" i="2"/>
  <c r="G624" i="1"/>
  <c r="J624" i="1" s="1"/>
  <c r="K500" i="1"/>
  <c r="C62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D5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I140" i="1"/>
  <c r="I193" i="1" s="1"/>
  <c r="G630" i="1" s="1"/>
  <c r="J630" i="1" s="1"/>
  <c r="A22" i="12"/>
  <c r="G50" i="2"/>
  <c r="J652" i="1"/>
  <c r="G571" i="1"/>
  <c r="I434" i="1"/>
  <c r="G434" i="1"/>
  <c r="I663" i="1"/>
  <c r="J625" i="1" l="1"/>
  <c r="J647" i="1"/>
  <c r="L571" i="1"/>
  <c r="L545" i="1"/>
  <c r="K552" i="1"/>
  <c r="F33" i="13"/>
  <c r="H664" i="1"/>
  <c r="H667" i="1" s="1"/>
  <c r="E128" i="2"/>
  <c r="E115" i="2"/>
  <c r="H648" i="1"/>
  <c r="J648" i="1" s="1"/>
  <c r="G660" i="1"/>
  <c r="I660" i="1" s="1"/>
  <c r="L338" i="1"/>
  <c r="L352" i="1" s="1"/>
  <c r="G633" i="1" s="1"/>
  <c r="J633" i="1" s="1"/>
  <c r="D31" i="13"/>
  <c r="C31" i="13" s="1"/>
  <c r="F660" i="1"/>
  <c r="F664" i="1" s="1"/>
  <c r="C115" i="2"/>
  <c r="C128" i="2"/>
  <c r="E33" i="13"/>
  <c r="D35" i="13" s="1"/>
  <c r="C28" i="10"/>
  <c r="D24" i="10" s="1"/>
  <c r="L257" i="1"/>
  <c r="L271" i="1" s="1"/>
  <c r="G632" i="1" s="1"/>
  <c r="J632" i="1" s="1"/>
  <c r="C104" i="2"/>
  <c r="F193" i="1"/>
  <c r="G627" i="1" s="1"/>
  <c r="J627" i="1" s="1"/>
  <c r="F104" i="2"/>
  <c r="E104" i="2"/>
  <c r="C36" i="10"/>
  <c r="I461" i="1"/>
  <c r="H642" i="1" s="1"/>
  <c r="J642" i="1" s="1"/>
  <c r="G51" i="2"/>
  <c r="L434" i="1"/>
  <c r="G638" i="1" s="1"/>
  <c r="J638" i="1" s="1"/>
  <c r="L408" i="1"/>
  <c r="G637" i="1" s="1"/>
  <c r="J637" i="1" s="1"/>
  <c r="C141" i="2"/>
  <c r="C144" i="2" s="1"/>
  <c r="H646" i="1"/>
  <c r="G635" i="1"/>
  <c r="J635" i="1" s="1"/>
  <c r="I661" i="1"/>
  <c r="H672" i="1"/>
  <c r="C6" i="10" s="1"/>
  <c r="D104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E145" i="2" l="1"/>
  <c r="G664" i="1"/>
  <c r="G667" i="1" s="1"/>
  <c r="F667" i="1"/>
  <c r="F672" i="1"/>
  <c r="C4" i="10" s="1"/>
  <c r="D23" i="10"/>
  <c r="D33" i="13"/>
  <c r="D36" i="13" s="1"/>
  <c r="I664" i="1"/>
  <c r="I672" i="1" s="1"/>
  <c r="C7" i="10" s="1"/>
  <c r="C145" i="2"/>
  <c r="D10" i="10"/>
  <c r="C30" i="10"/>
  <c r="D26" i="10"/>
  <c r="D16" i="10"/>
  <c r="D13" i="10"/>
  <c r="D11" i="10"/>
  <c r="D21" i="10"/>
  <c r="D22" i="10"/>
  <c r="D27" i="10"/>
  <c r="D20" i="10"/>
  <c r="D18" i="10"/>
  <c r="D15" i="10"/>
  <c r="D17" i="10"/>
  <c r="D25" i="10"/>
  <c r="D12" i="10"/>
  <c r="D19" i="10"/>
  <c r="H656" i="1"/>
  <c r="C41" i="10"/>
  <c r="D38" i="10" s="1"/>
  <c r="G672" i="1" l="1"/>
  <c r="C5" i="10" s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<sst xmlns="http://schemas.openxmlformats.org/spreadsheetml/2006/main" count="3958" uniqueCount="915">
  <si>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</si>
  <si>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</si>
  <si>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</si>
  <si>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</si>
  <si>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</si>
  <si>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</si>
  <si>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</si>
  <si>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</si>
  <si>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</si>
  <si>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</si>
  <si>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</si>
  <si>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</si>
  <si>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</si>
  <si>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</si>
  <si>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</si>
  <si>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</si>
  <si>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</si>
  <si>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</si>
  <si>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</si>
  <si>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</si>
  <si>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</si>
  <si>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</si>
  <si>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</si>
  <si>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</si>
  <si>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</si>
  <si>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</si>
  <si>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</si>
  <si>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</si>
  <si>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</si>
  <si>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</si>
  <si>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</si>
  <si>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</si>
  <si>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</si>
  <si>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</si>
  <si>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</si>
  <si>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</si>
  <si>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</si>
  <si>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</si>
  <si>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</si>
  <si>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</si>
  <si>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</si>
  <si>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</si>
  <si>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</si>
  <si>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</si>
  <si>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</si>
  <si>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</si>
  <si>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</si>
  <si>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</si>
  <si>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</si>
  <si>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</si>
  <si>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</si>
  <si>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</si>
  <si>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</si>
  <si>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</si>
  <si>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</si>
  <si>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</si>
  <si>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</si>
  <si>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</si>
  <si>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</si>
  <si>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</si>
  <si>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</si>
  <si>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</si>
  <si>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</si>
  <si>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</si>
  <si>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</si>
  <si>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</si>
  <si>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</si>
  <si>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</si>
  <si>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</si>
  <si>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</si>
  <si>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</si>
  <si>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</si>
  <si>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</si>
  <si>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</si>
  <si>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</si>
  <si>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</si>
  <si>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</si>
  <si>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</si>
  <si>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</si>
  <si>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</si>
  <si>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</si>
  <si>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</si>
  <si>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</si>
  <si>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</si>
  <si>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</si>
  <si>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</si>
  <si>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</si>
  <si>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</si>
  <si>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</si>
  <si>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</si>
  <si>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</si>
  <si>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</si>
  <si>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</si>
  <si>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</si>
  <si>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</si>
  <si>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</si>
  <si>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</si>
  <si>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</si>
  <si>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</si>
  <si>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</si>
  <si>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</si>
  <si>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</si>
  <si>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</si>
  <si>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</si>
  <si>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</si>
  <si>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</si>
  <si>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</si>
  <si>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</si>
  <si>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</si>
  <si>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</si>
  <si>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</si>
  <si>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</si>
  <si>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</si>
  <si>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</si>
  <si>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</si>
  <si>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</si>
  <si>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</si>
  <si>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</si>
  <si>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</si>
  <si>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</si>
  <si>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</si>
  <si>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</si>
  <si>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</si>
  <si>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</si>
  <si>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</si>
  <si>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</si>
  <si>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</si>
  <si>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</si>
  <si>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</si>
  <si>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</si>
  <si>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</si>
  <si>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</si>
  <si>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</si>
  <si>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</si>
  <si>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</si>
  <si>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</si>
  <si>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</si>
  <si>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</si>
  <si>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</si>
  <si>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</si>
  <si>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</si>
  <si>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</si>
  <si>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</si>
  <si>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</si>
  <si>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</si>
  <si>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</si>
  <si>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</si>
  <si>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</si>
  <si>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</si>
  <si>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</si>
  <si>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</si>
  <si>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</si>
  <si>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</si>
  <si>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</si>
  <si>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</si>
  <si>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</si>
  <si>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</si>
  <si>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</si>
  <si>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</si>
  <si>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</si>
  <si>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</si>
  <si>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</si>
  <si>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</si>
  <si>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</si>
  <si>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</si>
  <si>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</si>
  <si>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</si>
  <si>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</si>
  <si>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</si>
  <si>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</si>
  <si>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</si>
  <si>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</si>
  <si>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</si>
  <si>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</si>
  <si>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</si>
  <si>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</si>
  <si>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</si>
  <si>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</si>
  <si>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</si>
  <si>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</si>
  <si>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</si>
  <si>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</si>
  <si>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</si>
  <si>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</si>
  <si>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</si>
  <si>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</si>
  <si>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</si>
  <si>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</si>
  <si>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</si>
  <si>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</si>
  <si>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</si>
  <si>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</si>
  <si>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</si>
  <si>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</si>
  <si>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</si>
  <si>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</si>
  <si>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</si>
  <si>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</si>
  <si>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</si>
  <si>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</si>
  <si>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</si>
  <si>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</si>
  <si>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</si>
  <si>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</si>
  <si>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</si>
  <si>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</si>
  <si>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</si>
  <si>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</si>
  <si>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</si>
  <si>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</si>
  <si>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</si>
  <si>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</si>
  <si>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</si>
  <si>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</si>
  <si>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</si>
  <si>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</si>
  <si>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</si>
  <si>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</si>
  <si>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</si>
  <si>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</si>
  <si>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</si>
  <si>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</si>
  <si>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</si>
  <si>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</si>
  <si>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</si>
  <si>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</si>
  <si>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</si>
  <si>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</si>
  <si>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</si>
  <si>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</si>
  <si>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</si>
  <si>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</si>
  <si>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</si>
  <si>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</si>
  <si>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</si>
  <si>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</si>
  <si>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</si>
  <si>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</si>
  <si>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</si>
  <si>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</si>
  <si>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</si>
  <si>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</si>
  <si>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</si>
  <si>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</si>
  <si>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</si>
  <si>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</si>
  <si>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</si>
  <si>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</si>
  <si>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</si>
  <si>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</si>
  <si>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</si>
  <si>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</si>
  <si>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</si>
  <si>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</si>
  <si>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</si>
  <si>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</si>
  <si>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</si>
  <si>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</si>
  <si>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</si>
  <si>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</si>
  <si>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</si>
  <si>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</si>
  <si>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</si>
  <si>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</si>
  <si>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</si>
  <si>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</si>
  <si>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</si>
  <si>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</si>
  <si>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</si>
  <si>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</si>
  <si>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</si>
  <si>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</si>
  <si>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</si>
  <si>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</si>
  <si>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</si>
  <si>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</si>
  <si>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</si>
  <si>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</si>
  <si>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</si>
  <si>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</si>
  <si>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</si>
  <si>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</si>
  <si>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</si>
  <si>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</si>
  <si>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</si>
  <si>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</si>
  <si>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</si>
  <si>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</si>
  <si>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</si>
  <si>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</si>
  <si>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</si>
  <si>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</si>
  <si>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</si>
  <si>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</si>
  <si>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</si>
  <si>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</si>
  <si>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</si>
  <si>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</si>
  <si>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</si>
  <si>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</si>
  <si>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</si>
  <si>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</si>
  <si>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</si>
  <si>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</si>
  <si>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</si>
  <si>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</si>
  <si>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</si>
  <si>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</si>
  <si>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</si>
  <si>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</si>
  <si>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</si>
  <si>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</si>
  <si>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</si>
  <si>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</si>
  <si>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</si>
  <si>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</si>
  <si>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</si>
  <si>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</si>
  <si>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</si>
  <si>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</si>
  <si>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</si>
  <si>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</si>
  <si>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</si>
  <si>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</si>
  <si>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</si>
  <si>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</si>
  <si>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</si>
  <si>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</si>
  <si>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</si>
  <si>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</si>
  <si>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</si>
  <si>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</si>
  <si>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</si>
  <si>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</si>
  <si>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</si>
  <si>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</si>
  <si>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</si>
  <si>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</si>
  <si>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</si>
  <si>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</si>
  <si>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</si>
  <si>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</si>
  <si>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</si>
  <si>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</si>
  <si>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</si>
  <si>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</si>
  <si>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</si>
  <si>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</si>
  <si>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</si>
  <si>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</si>
  <si>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</si>
  <si>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</si>
  <si>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</si>
  <si>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</si>
  <si>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</si>
  <si>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</si>
  <si>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</si>
  <si>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</si>
  <si>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</si>
  <si>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</si>
  <si>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</si>
  <si>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</si>
  <si>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</si>
  <si>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</si>
  <si>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</si>
  <si>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</si>
  <si>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</si>
  <si>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</si>
  <si>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</si>
  <si>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</si>
  <si>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</si>
  <si>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</si>
  <si>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</si>
  <si>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</si>
  <si>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</si>
  <si>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</si>
  <si>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</si>
  <si>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</si>
  <si>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</si>
  <si>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</si>
  <si>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</si>
  <si>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</si>
  <si>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</si>
  <si>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</si>
  <si>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</si>
  <si>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</si>
  <si>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</si>
  <si>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</si>
  <si>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</si>
  <si>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</si>
  <si>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</si>
  <si>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</si>
  <si>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</si>
  <si>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</si>
  <si>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</si>
  <si>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</si>
  <si>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</si>
  <si>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</si>
  <si>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</si>
  <si>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</si>
  <si>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</si>
  <si>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</si>
  <si>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</si>
  <si>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</si>
  <si>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</si>
  <si>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</si>
  <si>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</si>
  <si>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</si>
  <si>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</si>
  <si>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</si>
  <si>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</si>
  <si>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</si>
  <si>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</si>
  <si>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</si>
  <si>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</si>
  <si>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</si>
  <si>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</si>
  <si>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</si>
  <si>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</si>
  <si>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</si>
  <si>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</si>
  <si>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</si>
  <si>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</si>
  <si>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</si>
  <si>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</si>
  <si>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</si>
  <si>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</si>
  <si>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</si>
  <si>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</si>
  <si>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</si>
  <si>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</si>
  <si>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</si>
  <si>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</si>
  <si>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</si>
  <si>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</si>
  <si>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</si>
  <si>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</si>
  <si>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</si>
  <si>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</si>
  <si>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</si>
  <si>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</si>
  <si>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</si>
  <si>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</si>
  <si>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</si>
  <si>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</si>
  <si>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</si>
  <si>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</si>
  <si>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</si>
  <si>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</si>
  <si>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</si>
  <si>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</si>
  <si>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</si>
  <si>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</si>
  <si>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</si>
  <si>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</si>
  <si>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</si>
  <si>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</si>
  <si>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</si>
  <si>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</si>
  <si>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</si>
  <si>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</si>
  <si>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</si>
  <si>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</si>
  <si>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</si>
  <si>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</si>
  <si>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</si>
  <si>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</si>
  <si>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</si>
  <si>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</si>
  <si>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</si>
  <si>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</si>
  <si>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</si>
  <si>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</si>
  <si>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</si>
  <si>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</si>
  <si>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</si>
  <si>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</si>
  <si>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</si>
  <si>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</si>
  <si>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</si>
  <si>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</si>
  <si>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</si>
  <si>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</si>
  <si>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</si>
  <si>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</si>
  <si>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</si>
  <si>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</si>
  <si>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</si>
  <si>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</si>
  <si>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</si>
  <si>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</si>
  <si>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</si>
  <si>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</si>
  <si>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</si>
  <si>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</si>
  <si>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</si>
  <si>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</si>
  <si>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</si>
  <si>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</si>
  <si>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</si>
  <si>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</si>
  <si>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</si>
  <si>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</si>
  <si>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</si>
  <si>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</si>
  <si>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</si>
  <si>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</si>
  <si>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</si>
  <si>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</si>
  <si>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</si>
  <si>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</si>
  <si>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</si>
  <si>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</si>
  <si>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</si>
  <si>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</si>
  <si>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</si>
  <si>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</si>
  <si>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</si>
  <si>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</si>
  <si>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</si>
  <si>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</si>
  <si>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</si>
  <si>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</si>
  <si>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</si>
  <si>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</si>
  <si>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</si>
  <si>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</si>
  <si>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</si>
  <si>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</si>
  <si>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</si>
  <si>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</si>
  <si>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</si>
  <si>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</si>
  <si>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</si>
  <si>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</si>
  <si>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</si>
  <si>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</si>
  <si>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</si>
  <si>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</si>
  <si>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</si>
  <si>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</si>
  <si>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</si>
  <si>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</si>
  <si>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</si>
  <si>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</si>
  <si>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</si>
  <si>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</si>
  <si>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</si>
  <si>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</si>
  <si>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</si>
  <si>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</si>
  <si>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</si>
  <si>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</si>
  <si>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</si>
  <si>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</si>
  <si>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</si>
  <si>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</si>
  <si>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</si>
  <si>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</si>
  <si>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</si>
  <si>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</si>
  <si>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</si>
  <si>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</si>
  <si>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</si>
  <si>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</si>
  <si>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</si>
  <si>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</si>
  <si>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</si>
  <si>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</si>
  <si>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</si>
  <si>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</si>
  <si>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</si>
  <si>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</si>
  <si>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</si>
  <si>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</si>
  <si>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</si>
  <si>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</si>
  <si>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</si>
  <si>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</si>
  <si>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</si>
  <si>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</si>
  <si>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</si>
  <si>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</si>
  <si>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</si>
  <si>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</si>
  <si>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</si>
  <si>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</si>
  <si>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</si>
  <si>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</si>
  <si>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</si>
  <si>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</si>
  <si>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</si>
  <si>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</si>
  <si>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</si>
  <si>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</si>
  <si>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</si>
  <si>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</si>
  <si>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</si>
  <si>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</si>
  <si>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</si>
  <si>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</si>
  <si>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</si>
  <si>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</si>
  <si>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</si>
  <si>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</si>
  <si>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</si>
  <si>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</si>
  <si>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</si>
  <si>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</si>
  <si>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</si>
  <si>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</si>
  <si>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</si>
  <si>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</si>
  <si>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</si>
  <si>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</si>
  <si>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</si>
  <si>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</si>
  <si>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</si>
  <si>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</si>
  <si>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</si>
  <si>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</si>
  <si>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</si>
  <si>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</si>
  <si>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</si>
  <si>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</si>
  <si>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</si>
  <si>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</si>
  <si>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</si>
  <si>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</si>
  <si>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</si>
  <si>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</si>
  <si>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</si>
  <si>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</si>
  <si>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</si>
  <si>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</si>
  <si>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</si>
  <si>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</si>
  <si>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</si>
  <si>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</si>
  <si>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</si>
  <si>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</si>
  <si>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</si>
  <si>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</si>
  <si>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</si>
  <si>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</si>
  <si>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</si>
  <si>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</si>
  <si>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</si>
  <si>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</si>
  <si>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</si>
  <si>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</si>
  <si>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</si>
  <si>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</si>
  <si>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</si>
  <si>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</si>
  <si>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</si>
  <si>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</si>
  <si>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</si>
  <si>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</si>
  <si>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</si>
  <si>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</si>
  <si>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</si>
  <si>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</si>
  <si>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</si>
  <si>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</si>
  <si>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</si>
  <si>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</si>
  <si>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</si>
  <si>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</si>
  <si>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</si>
  <si>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</si>
  <si>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</si>
  <si>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</si>
  <si>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</si>
  <si>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</si>
  <si>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</si>
  <si>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</si>
  <si>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</si>
  <si>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</si>
  <si>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</si>
  <si>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</si>
  <si>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</si>
  <si>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</si>
  <si>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</si>
  <si>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</si>
  <si>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</si>
  <si>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</si>
  <si>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</si>
  <si>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</si>
  <si>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</si>
  <si>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</si>
  <si>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</si>
  <si>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</si>
  <si>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</si>
  <si>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</si>
  <si>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</si>
  <si>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</si>
  <si>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</si>
  <si>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</si>
  <si>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</si>
  <si>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</si>
  <si>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</si>
  <si>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</si>
  <si>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</si>
  <si>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</si>
  <si>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</si>
  <si>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</si>
  <si>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</si>
  <si>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</si>
  <si>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</si>
  <si>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</si>
  <si>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</si>
  <si>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</si>
  <si>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</si>
  <si>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</si>
  <si>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</si>
  <si>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</si>
  <si>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</si>
  <si>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</si>
  <si>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</si>
  <si>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</si>
  <si>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</si>
  <si>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</si>
  <si>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</si>
  <si>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</si>
  <si>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</si>
  <si>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</si>
  <si>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</si>
  <si>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</si>
  <si>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</si>
  <si>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</si>
  <si>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</si>
  <si>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</si>
  <si>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</si>
  <si>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</si>
  <si>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</si>
  <si>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</si>
  <si>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</si>
  <si>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</si>
  <si>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</si>
  <si>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</si>
  <si>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</si>
  <si>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</si>
  <si>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</si>
  <si>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</si>
  <si>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</si>
  <si>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</si>
  <si>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</si>
  <si>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</si>
  <si>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</si>
  <si>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</si>
  <si>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</si>
  <si>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</si>
  <si>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</si>
  <si>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</si>
  <si>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</si>
  <si>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</si>
  <si>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</si>
  <si>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</si>
  <si>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</si>
  <si>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</si>
  <si>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</si>
  <si>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</si>
  <si>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</si>
  <si>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</si>
  <si>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</si>
  <si>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</si>
  <si>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</si>
  <si>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</si>
  <si>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</si>
  <si>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</si>
  <si>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</si>
  <si>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</si>
  <si>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</si>
  <si>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</si>
  <si>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</si>
  <si>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</si>
  <si>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</si>
  <si>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</si>
  <si>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</si>
  <si>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</si>
  <si>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</si>
  <si>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</si>
  <si>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</si>
  <si>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</si>
  <si>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</si>
  <si>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</si>
  <si>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</si>
  <si>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</si>
  <si>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</si>
  <si>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</si>
  <si>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</si>
  <si>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</si>
  <si>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</si>
  <si>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</si>
  <si>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</si>
  <si>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</si>
  <si>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</si>
  <si>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</si>
  <si>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</si>
  <si>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</si>
  <si>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</si>
  <si>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</si>
  <si>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</si>
  <si>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</si>
  <si>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</si>
  <si>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</si>
  <si>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</si>
  <si>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</si>
  <si>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</si>
  <si>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</si>
  <si>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</si>
  <si>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</si>
  <si>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</si>
  <si>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</si>
  <si>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</si>
  <si>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</si>
  <si>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</si>
  <si>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</si>
  <si>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</si>
  <si>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</si>
  <si>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</si>
  <si>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</si>
  <si>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</si>
  <si>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</si>
  <si>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</si>
  <si>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</si>
  <si>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</si>
  <si>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</si>
  <si>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</si>
  <si>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</si>
  <si>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</si>
  <si>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</si>
  <si>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</si>
  <si>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</si>
  <si>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</si>
  <si>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</si>
  <si>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</si>
  <si>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</si>
  <si>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</si>
  <si>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</si>
  <si>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</si>
  <si>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</si>
  <si>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</si>
  <si>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</si>
  <si>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</si>
  <si>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</si>
  <si>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</si>
  <si>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</si>
  <si>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</si>
  <si>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</si>
  <si>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</si>
  <si>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</si>
  <si>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</si>
  <si>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</si>
  <si>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</si>
  <si>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</si>
  <si>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</si>
  <si>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</si>
  <si>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</si>
  <si>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</si>
  <si>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</si>
  <si>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</si>
  <si>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</si>
  <si>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</si>
  <si>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</si>
  <si>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</si>
  <si>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</si>
  <si>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</si>
  <si>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</si>
  <si>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</si>
  <si>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</si>
  <si>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</si>
  <si>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</si>
  <si>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</si>
  <si>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</si>
  <si>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</si>
  <si>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</si>
  <si>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</si>
  <si>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</si>
  <si>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</si>
  <si>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</si>
  <si>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</si>
  <si>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</si>
  <si>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</si>
  <si>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</si>
  <si>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</si>
  <si>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</si>
  <si>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</si>
  <si>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</si>
  <si>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</si>
  <si>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</si>
  <si>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</si>
  <si>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</si>
  <si>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</si>
  <si>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</si>
  <si>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</si>
  <si>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</si>
  <si>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</si>
  <si>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</si>
  <si>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</si>
  <si>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</si>
  <si>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</si>
  <si>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</si>
  <si>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</si>
  <si>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</si>
  <si>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</si>
  <si>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</si>
  <si>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</si>
  <si>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</si>
  <si>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</si>
  <si>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07/14</t>
  </si>
  <si>
    <t>08/19</t>
  </si>
  <si>
    <t>0</t>
  </si>
  <si>
    <t>Alton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</si>
</sst>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0" zoomScaleNormal="110" workbookViewId="0">
      <pane xSplit="5" ySplit="3" topLeftCell="F638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15</v>
      </c>
      <c r="C2" s="21">
        <v>15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1110618.25</v>
      </c>
      <c r="G9" s="18">
        <v>112</v>
      </c>
      <c r="H9" s="18">
        <v>0</v>
      </c>
      <c r="I9" s="18">
        <v>1617526.98</v>
      </c>
      <c r="J9" s="67">
        <f>SUM(I439)</f>
        <v>1009178.5700000001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154752.54999999999</v>
      </c>
      <c r="H10" s="18">
        <v>0</v>
      </c>
      <c r="I10" s="18">
        <v>0</v>
      </c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34564.120000000003</v>
      </c>
      <c r="G12" s="18">
        <v>5508.03</v>
      </c>
      <c r="H12" s="18">
        <v>0</v>
      </c>
      <c r="I12" s="18">
        <v>0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408709.1</v>
      </c>
      <c r="G13" s="18">
        <v>12280.16</v>
      </c>
      <c r="H13" s="18">
        <v>49490.35</v>
      </c>
      <c r="I13" s="18">
        <v>0</v>
      </c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0</v>
      </c>
      <c r="H14" s="18">
        <v>0</v>
      </c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1553891.4700000002</v>
      </c>
      <c r="G19" s="41">
        <f>SUM(G9:G18)</f>
        <v>172652.74</v>
      </c>
      <c r="H19" s="41">
        <f>SUM(H9:H18)</f>
        <v>49490.35</v>
      </c>
      <c r="I19" s="41">
        <f>SUM(I9:I18)</f>
        <v>1617526.98</v>
      </c>
      <c r="J19" s="41">
        <f>SUM(J9:J18)</f>
        <v>1009178.5700000001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38169.620000000003</v>
      </c>
      <c r="I22" s="18">
        <v>203016.53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167522.95000000001</v>
      </c>
      <c r="H23" s="18">
        <v>0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54416.98</v>
      </c>
      <c r="G24" s="18">
        <v>412.42</v>
      </c>
      <c r="H24" s="18">
        <v>1500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45">
        <v>0</v>
      </c>
      <c r="H25" s="18">
        <v>0</v>
      </c>
      <c r="I25" s="18">
        <v>-6424.6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420789.44</v>
      </c>
      <c r="G28" s="18">
        <v>4717.37</v>
      </c>
      <c r="H28" s="18">
        <v>9413.58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407.15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475206.42</v>
      </c>
      <c r="G32" s="41">
        <f>SUM(G22:G31)</f>
        <v>172652.74000000002</v>
      </c>
      <c r="H32" s="41">
        <f>SUM(H22:H31)</f>
        <v>49490.350000000006</v>
      </c>
      <c r="I32" s="41">
        <f>SUM(I22:I31)</f>
        <v>196591.93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1420935.05</v>
      </c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38195.79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138281.68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0</v>
      </c>
      <c r="H48" s="18">
        <v>0</v>
      </c>
      <c r="I48" s="18">
        <v>0</v>
      </c>
      <c r="J48" s="13">
        <f>SUM(I459)</f>
        <v>1009178.5700000001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92500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809707.58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1078685.0499999998</v>
      </c>
      <c r="G51" s="41">
        <f>SUM(G35:G50)</f>
        <v>0</v>
      </c>
      <c r="H51" s="41">
        <f>SUM(H35:H50)</f>
        <v>0</v>
      </c>
      <c r="I51" s="41">
        <f>SUM(I35:I50)</f>
        <v>1420935.05</v>
      </c>
      <c r="J51" s="41">
        <f>SUM(J35:J50)</f>
        <v>1009178.5700000001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1553891.4699999997</v>
      </c>
      <c r="G52" s="41">
        <f>G51+G32</f>
        <v>172652.74000000002</v>
      </c>
      <c r="H52" s="41">
        <f>H51+H32</f>
        <v>49490.350000000006</v>
      </c>
      <c r="I52" s="41">
        <f>I51+I32</f>
        <v>1617526.98</v>
      </c>
      <c r="J52" s="41">
        <f>J51+J32</f>
        <v>1009178.5700000001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9543371</v>
      </c>
      <c r="G57" s="18">
        <v>0</v>
      </c>
      <c r="H57" s="18">
        <v>0</v>
      </c>
      <c r="I57" s="18">
        <v>0</v>
      </c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9543371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>
        <v>195.05</v>
      </c>
      <c r="H96" s="18">
        <v>0</v>
      </c>
      <c r="I96" s="18">
        <v>9509.3700000000008</v>
      </c>
      <c r="J96" s="18">
        <v>3780.17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102686.13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0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785.38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6700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59914.71</v>
      </c>
      <c r="G110" s="18">
        <v>0</v>
      </c>
      <c r="H110" s="18">
        <v>0</v>
      </c>
      <c r="I110" s="18">
        <v>0</v>
      </c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67400.09</v>
      </c>
      <c r="G111" s="41">
        <f>SUM(G96:G110)</f>
        <v>102881.18000000001</v>
      </c>
      <c r="H111" s="41">
        <f>SUM(H96:H110)</f>
        <v>0</v>
      </c>
      <c r="I111" s="41">
        <f>SUM(I96:I110)</f>
        <v>9509.3700000000008</v>
      </c>
      <c r="J111" s="41">
        <f>SUM(J96:J110)</f>
        <v>3780.17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9610771.0899999999</v>
      </c>
      <c r="G112" s="41">
        <f>G60+G111</f>
        <v>102881.18000000001</v>
      </c>
      <c r="H112" s="41">
        <f>H60+H79+H94+H111</f>
        <v>0</v>
      </c>
      <c r="I112" s="41">
        <f>I60+I111</f>
        <v>9509.3700000000008</v>
      </c>
      <c r="J112" s="41">
        <f>J60+J111</f>
        <v>3780.17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3555416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>
        <v>0</v>
      </c>
      <c r="H120" s="18">
        <v>0</v>
      </c>
      <c r="I120" s="18">
        <v>0</v>
      </c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3555416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0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10287.120000000001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2901.71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10287.120000000001</v>
      </c>
      <c r="G136" s="41">
        <f>SUM(G123:G135)</f>
        <v>2901.71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3565703.12</v>
      </c>
      <c r="G140" s="41">
        <f>G121+SUM(G136:G137)</f>
        <v>2901.71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13913.4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2043.77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15957.17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96283.19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50594.34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110878.93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v>115782.36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161083.1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161083.1</v>
      </c>
      <c r="G162" s="41">
        <f>SUM(G150:G161)</f>
        <v>110878.93</v>
      </c>
      <c r="H162" s="41">
        <f>SUM(H150:H161)</f>
        <v>262659.89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/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161083.1</v>
      </c>
      <c r="G169" s="41">
        <f>G147+G162+SUM(G163:G168)</f>
        <v>126836.09999999999</v>
      </c>
      <c r="H169" s="41">
        <f>H147+H162+SUM(H163:H168)</f>
        <v>262659.89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3941722.16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3941722.16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5508.03</v>
      </c>
      <c r="H179" s="18">
        <v>0</v>
      </c>
      <c r="I179" s="18"/>
      <c r="J179" s="18">
        <v>218282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0</v>
      </c>
      <c r="J181" s="18">
        <v>0</v>
      </c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>
        <v>0</v>
      </c>
      <c r="I182" s="24" t="s">
        <v>289</v>
      </c>
      <c r="J182" s="18">
        <v>0</v>
      </c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5508.03</v>
      </c>
      <c r="H183" s="41">
        <f>SUM(H179:H182)</f>
        <v>0</v>
      </c>
      <c r="I183" s="41">
        <f>SUM(I179:I182)</f>
        <v>0</v>
      </c>
      <c r="J183" s="41">
        <f>SUM(J179:J182)</f>
        <v>218282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>
        <v>0</v>
      </c>
      <c r="I186" s="18">
        <v>283625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283625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5508.03</v>
      </c>
      <c r="H192" s="41">
        <f>+H183+SUM(H188:H191)</f>
        <v>0</v>
      </c>
      <c r="I192" s="41">
        <f>I177+I183+SUM(I188:I191)</f>
        <v>4225347.16</v>
      </c>
      <c r="J192" s="41">
        <f>J183</f>
        <v>218282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13337557.310000001</v>
      </c>
      <c r="G193" s="47">
        <f>G112+G140+G169+G192</f>
        <v>238127.02</v>
      </c>
      <c r="H193" s="47">
        <f>H112+H140+H169+H192</f>
        <v>262659.89</v>
      </c>
      <c r="I193" s="47">
        <f>I112+I140+I169+I192</f>
        <v>4234856.53</v>
      </c>
      <c r="J193" s="47">
        <f>J112+J140+J192</f>
        <v>222062.17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2251398.5099999998</v>
      </c>
      <c r="G197" s="18">
        <v>1055737.04</v>
      </c>
      <c r="H197" s="18">
        <v>59260.57</v>
      </c>
      <c r="I197" s="18">
        <v>91051.14</v>
      </c>
      <c r="J197" s="18">
        <v>74764.179999999993</v>
      </c>
      <c r="K197" s="18">
        <v>65304.26</v>
      </c>
      <c r="L197" s="19">
        <f>SUM(F197:K197)</f>
        <v>3597515.6999999997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1180955.07</v>
      </c>
      <c r="G198" s="18">
        <v>553031.73</v>
      </c>
      <c r="H198" s="18">
        <v>96721.69</v>
      </c>
      <c r="I198" s="18">
        <v>23665.54</v>
      </c>
      <c r="J198" s="18">
        <v>9184.2800000000007</v>
      </c>
      <c r="K198" s="18">
        <v>5549.81</v>
      </c>
      <c r="L198" s="19">
        <f>SUM(F198:K198)</f>
        <v>1869108.12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26590.02</v>
      </c>
      <c r="G200" s="18">
        <v>4792.47</v>
      </c>
      <c r="H200" s="18">
        <v>20377.66</v>
      </c>
      <c r="I200" s="18">
        <v>14217.08</v>
      </c>
      <c r="J200" s="18">
        <v>5998</v>
      </c>
      <c r="K200" s="18">
        <v>1710</v>
      </c>
      <c r="L200" s="19">
        <f>SUM(F200:K200)</f>
        <v>73685.23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265892.65000000002</v>
      </c>
      <c r="G202" s="18">
        <v>119561.58</v>
      </c>
      <c r="H202" s="18">
        <v>85264.93</v>
      </c>
      <c r="I202" s="18">
        <v>4224.0200000000004</v>
      </c>
      <c r="J202" s="18">
        <v>1885.58</v>
      </c>
      <c r="K202" s="18">
        <v>3811</v>
      </c>
      <c r="L202" s="19">
        <f t="shared" ref="L202:L208" si="0">SUM(F202:K202)</f>
        <v>480639.76000000007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81651.490000000005</v>
      </c>
      <c r="G203" s="18">
        <v>56001.72</v>
      </c>
      <c r="H203" s="18">
        <v>8160.15</v>
      </c>
      <c r="I203" s="18">
        <v>12599.87</v>
      </c>
      <c r="J203" s="18">
        <v>0</v>
      </c>
      <c r="K203" s="18">
        <v>7333</v>
      </c>
      <c r="L203" s="19">
        <f t="shared" si="0"/>
        <v>165746.23000000001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163893.5</v>
      </c>
      <c r="G204" s="18">
        <v>36879.26</v>
      </c>
      <c r="H204" s="18">
        <v>66312.31</v>
      </c>
      <c r="I204" s="18">
        <v>7081.02</v>
      </c>
      <c r="J204" s="18">
        <v>159.99</v>
      </c>
      <c r="K204" s="18">
        <v>4581.41</v>
      </c>
      <c r="L204" s="19">
        <f t="shared" si="0"/>
        <v>278907.49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226725.47</v>
      </c>
      <c r="G205" s="18">
        <v>105500.13</v>
      </c>
      <c r="H205" s="18">
        <v>10080.73</v>
      </c>
      <c r="I205" s="18">
        <v>7128.49</v>
      </c>
      <c r="J205" s="18">
        <v>174.76</v>
      </c>
      <c r="K205" s="18">
        <v>1789</v>
      </c>
      <c r="L205" s="19">
        <f t="shared" si="0"/>
        <v>351398.57999999996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72612.94</v>
      </c>
      <c r="G206" s="18">
        <v>35380.75</v>
      </c>
      <c r="H206" s="18">
        <v>2068.4699999999998</v>
      </c>
      <c r="I206" s="18">
        <v>1147.47</v>
      </c>
      <c r="J206" s="18">
        <v>0</v>
      </c>
      <c r="K206" s="18">
        <v>11981.77</v>
      </c>
      <c r="L206" s="19">
        <f t="shared" si="0"/>
        <v>123191.40000000001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179640.87</v>
      </c>
      <c r="G207" s="18">
        <v>82876.27</v>
      </c>
      <c r="H207" s="18">
        <v>357338.53</v>
      </c>
      <c r="I207" s="18">
        <v>264879.84999999998</v>
      </c>
      <c r="J207" s="18">
        <v>38803.49</v>
      </c>
      <c r="K207" s="18">
        <v>3383.62</v>
      </c>
      <c r="L207" s="19">
        <f t="shared" si="0"/>
        <v>926922.63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356401.6</v>
      </c>
      <c r="I208" s="18">
        <v>0</v>
      </c>
      <c r="J208" s="18">
        <v>0</v>
      </c>
      <c r="K208" s="18">
        <v>0</v>
      </c>
      <c r="L208" s="19">
        <f t="shared" si="0"/>
        <v>356401.6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4449360.5200000005</v>
      </c>
      <c r="G211" s="41">
        <f t="shared" si="1"/>
        <v>2049760.9500000002</v>
      </c>
      <c r="H211" s="41">
        <f t="shared" si="1"/>
        <v>1061986.6400000001</v>
      </c>
      <c r="I211" s="41">
        <f t="shared" si="1"/>
        <v>425994.48</v>
      </c>
      <c r="J211" s="41">
        <f t="shared" si="1"/>
        <v>130970.28</v>
      </c>
      <c r="K211" s="41">
        <f t="shared" si="1"/>
        <v>105443.87000000001</v>
      </c>
      <c r="L211" s="41">
        <f t="shared" si="1"/>
        <v>8223516.7400000012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0</v>
      </c>
      <c r="G233" s="18">
        <v>0</v>
      </c>
      <c r="H233" s="18">
        <v>4014664.68</v>
      </c>
      <c r="I233" s="18">
        <v>0</v>
      </c>
      <c r="J233" s="18">
        <v>0</v>
      </c>
      <c r="K233" s="18">
        <v>0</v>
      </c>
      <c r="L233" s="19">
        <f>SUM(F233:K233)</f>
        <v>4014664.68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29765.71</v>
      </c>
      <c r="G234" s="18">
        <v>4779.6899999999996</v>
      </c>
      <c r="H234" s="18">
        <v>35258.43</v>
      </c>
      <c r="I234" s="18">
        <v>186.46</v>
      </c>
      <c r="J234" s="18">
        <v>0</v>
      </c>
      <c r="K234" s="18">
        <v>0</v>
      </c>
      <c r="L234" s="19">
        <f>SUM(F234:K234)</f>
        <v>69990.290000000008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131504.81</v>
      </c>
      <c r="I244" s="18">
        <v>0</v>
      </c>
      <c r="J244" s="18">
        <v>0</v>
      </c>
      <c r="K244" s="18">
        <v>0</v>
      </c>
      <c r="L244" s="19">
        <f t="shared" si="4"/>
        <v>131504.81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29765.71</v>
      </c>
      <c r="G247" s="41">
        <f t="shared" si="5"/>
        <v>4779.6899999999996</v>
      </c>
      <c r="H247" s="41">
        <f t="shared" si="5"/>
        <v>4181427.9200000004</v>
      </c>
      <c r="I247" s="41">
        <f t="shared" si="5"/>
        <v>186.46</v>
      </c>
      <c r="J247" s="41">
        <f t="shared" si="5"/>
        <v>0</v>
      </c>
      <c r="K247" s="41">
        <f t="shared" si="5"/>
        <v>0</v>
      </c>
      <c r="L247" s="41">
        <f t="shared" si="5"/>
        <v>4216159.78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>
        <v>6500</v>
      </c>
      <c r="I255" s="18">
        <v>0</v>
      </c>
      <c r="J255" s="18">
        <v>0</v>
      </c>
      <c r="K255" s="18">
        <v>0</v>
      </c>
      <c r="L255" s="19">
        <f t="shared" si="6"/>
        <v>6500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6500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6500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4479126.2300000004</v>
      </c>
      <c r="G257" s="41">
        <f t="shared" si="8"/>
        <v>2054540.6400000001</v>
      </c>
      <c r="H257" s="41">
        <f t="shared" si="8"/>
        <v>5249914.5600000005</v>
      </c>
      <c r="I257" s="41">
        <f t="shared" si="8"/>
        <v>426180.94</v>
      </c>
      <c r="J257" s="41">
        <f t="shared" si="8"/>
        <v>130970.28</v>
      </c>
      <c r="K257" s="41">
        <f t="shared" si="8"/>
        <v>105443.87000000001</v>
      </c>
      <c r="L257" s="41">
        <f t="shared" si="8"/>
        <v>12446176.520000001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104164.67</v>
      </c>
      <c r="L261" s="19">
        <f>SUM(F261:K261)</f>
        <v>104164.67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5508.03</v>
      </c>
      <c r="L263" s="19">
        <f>SUM(F263:K263)</f>
        <v>5508.03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218282</v>
      </c>
      <c r="L266" s="19">
        <f t="shared" si="9"/>
        <v>218282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>
        <v>0</v>
      </c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327954.7</v>
      </c>
      <c r="L270" s="41">
        <f t="shared" si="9"/>
        <v>327954.7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4479126.2300000004</v>
      </c>
      <c r="G271" s="42">
        <f t="shared" si="11"/>
        <v>2054540.6400000001</v>
      </c>
      <c r="H271" s="42">
        <f t="shared" si="11"/>
        <v>5249914.5600000005</v>
      </c>
      <c r="I271" s="42">
        <f t="shared" si="11"/>
        <v>426180.94</v>
      </c>
      <c r="J271" s="42">
        <f t="shared" si="11"/>
        <v>130970.28</v>
      </c>
      <c r="K271" s="42">
        <f t="shared" si="11"/>
        <v>433398.57</v>
      </c>
      <c r="L271" s="42">
        <f t="shared" si="11"/>
        <v>12774131.220000001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104071.21</v>
      </c>
      <c r="G276" s="18">
        <v>3329.17</v>
      </c>
      <c r="H276" s="18">
        <v>1305.55</v>
      </c>
      <c r="I276" s="18">
        <v>9111.27</v>
      </c>
      <c r="J276" s="18">
        <v>3905.23</v>
      </c>
      <c r="K276" s="18">
        <v>2304</v>
      </c>
      <c r="L276" s="19">
        <f>SUM(F276:K276)</f>
        <v>124026.43000000001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1754.19</v>
      </c>
      <c r="G277" s="18">
        <v>0</v>
      </c>
      <c r="H277" s="18">
        <v>111907.15</v>
      </c>
      <c r="I277" s="18">
        <v>412.02</v>
      </c>
      <c r="J277" s="18">
        <v>5734.14</v>
      </c>
      <c r="K277" s="18">
        <v>570</v>
      </c>
      <c r="L277" s="19">
        <f>SUM(F277:K277)</f>
        <v>120377.5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4396.32</v>
      </c>
      <c r="G282" s="18">
        <v>383.15</v>
      </c>
      <c r="H282" s="18">
        <v>11090</v>
      </c>
      <c r="I282" s="18">
        <v>2386.4899999999998</v>
      </c>
      <c r="J282" s="18">
        <v>0</v>
      </c>
      <c r="K282" s="18">
        <v>0</v>
      </c>
      <c r="L282" s="19">
        <f t="shared" si="12"/>
        <v>18255.96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110221.72</v>
      </c>
      <c r="G290" s="42">
        <f t="shared" si="13"/>
        <v>3712.32</v>
      </c>
      <c r="H290" s="42">
        <f t="shared" si="13"/>
        <v>124302.7</v>
      </c>
      <c r="I290" s="42">
        <f t="shared" si="13"/>
        <v>11909.78</v>
      </c>
      <c r="J290" s="42">
        <f t="shared" si="13"/>
        <v>9639.3700000000008</v>
      </c>
      <c r="K290" s="42">
        <f t="shared" si="13"/>
        <v>2874</v>
      </c>
      <c r="L290" s="41">
        <f t="shared" si="13"/>
        <v>262659.89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110221.72</v>
      </c>
      <c r="G338" s="41">
        <f t="shared" si="20"/>
        <v>3712.32</v>
      </c>
      <c r="H338" s="41">
        <f t="shared" si="20"/>
        <v>124302.7</v>
      </c>
      <c r="I338" s="41">
        <f t="shared" si="20"/>
        <v>11909.78</v>
      </c>
      <c r="J338" s="41">
        <f t="shared" si="20"/>
        <v>9639.3700000000008</v>
      </c>
      <c r="K338" s="41">
        <f t="shared" si="20"/>
        <v>2874</v>
      </c>
      <c r="L338" s="41">
        <f t="shared" si="20"/>
        <v>262659.89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>
        <v>0</v>
      </c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110221.72</v>
      </c>
      <c r="G352" s="41">
        <f>G338</f>
        <v>3712.32</v>
      </c>
      <c r="H352" s="41">
        <f>H338</f>
        <v>124302.7</v>
      </c>
      <c r="I352" s="41">
        <f>I338</f>
        <v>11909.78</v>
      </c>
      <c r="J352" s="41">
        <f>J338</f>
        <v>9639.3700000000008</v>
      </c>
      <c r="K352" s="47">
        <f>K338+K351</f>
        <v>2874</v>
      </c>
      <c r="L352" s="41">
        <f>L338+L351</f>
        <v>262659.89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110906.31</v>
      </c>
      <c r="G358" s="18">
        <v>37028.58</v>
      </c>
      <c r="H358" s="18">
        <v>1422.17</v>
      </c>
      <c r="I358" s="18">
        <v>84680.42</v>
      </c>
      <c r="J358" s="18">
        <v>2895.54</v>
      </c>
      <c r="K358" s="18">
        <v>1194</v>
      </c>
      <c r="L358" s="13">
        <f>SUM(F358:K358)</f>
        <v>238127.02000000005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0</v>
      </c>
      <c r="G360" s="18">
        <v>0</v>
      </c>
      <c r="H360" s="18">
        <v>0</v>
      </c>
      <c r="I360" s="18">
        <v>0</v>
      </c>
      <c r="J360" s="18">
        <v>0</v>
      </c>
      <c r="K360" s="18">
        <v>0</v>
      </c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>
        <v>0</v>
      </c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110906.31</v>
      </c>
      <c r="G362" s="47">
        <f t="shared" si="22"/>
        <v>37028.58</v>
      </c>
      <c r="H362" s="47">
        <f t="shared" si="22"/>
        <v>1422.17</v>
      </c>
      <c r="I362" s="47">
        <f t="shared" si="22"/>
        <v>84680.42</v>
      </c>
      <c r="J362" s="47">
        <f t="shared" si="22"/>
        <v>2895.54</v>
      </c>
      <c r="K362" s="47">
        <f t="shared" si="22"/>
        <v>1194</v>
      </c>
      <c r="L362" s="47">
        <f t="shared" si="22"/>
        <v>238127.02000000005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78105.87</v>
      </c>
      <c r="G367" s="18">
        <v>0</v>
      </c>
      <c r="H367" s="18">
        <v>0</v>
      </c>
      <c r="I367" s="56">
        <f>SUM(F367:H367)</f>
        <v>78105.87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6574.55</v>
      </c>
      <c r="G368" s="63">
        <v>0</v>
      </c>
      <c r="H368" s="63">
        <v>0</v>
      </c>
      <c r="I368" s="56">
        <f>SUM(F368:H368)</f>
        <v>6574.55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84680.42</v>
      </c>
      <c r="G369" s="47">
        <f>SUM(G367:G368)</f>
        <v>0</v>
      </c>
      <c r="H369" s="47">
        <f>SUM(H367:H368)</f>
        <v>0</v>
      </c>
      <c r="I369" s="47">
        <f>SUM(I367:I368)</f>
        <v>84680.42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>
        <v>73846.320000000007</v>
      </c>
      <c r="G375" s="18">
        <v>13602.72</v>
      </c>
      <c r="H375" s="18">
        <v>2522379.83</v>
      </c>
      <c r="I375" s="18">
        <v>251.69</v>
      </c>
      <c r="J375" s="18">
        <v>2716.92</v>
      </c>
      <c r="K375" s="18">
        <v>0</v>
      </c>
      <c r="L375" s="13">
        <f t="shared" ref="L375:L381" si="23">SUM(F375:K375)</f>
        <v>2612797.48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>
        <v>0</v>
      </c>
      <c r="G376" s="18">
        <v>0</v>
      </c>
      <c r="H376" s="18">
        <v>201124</v>
      </c>
      <c r="I376" s="18">
        <v>0</v>
      </c>
      <c r="J376" s="18">
        <v>0</v>
      </c>
      <c r="K376" s="18">
        <v>0</v>
      </c>
      <c r="L376" s="13">
        <f t="shared" si="23"/>
        <v>201124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0</v>
      </c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73846.320000000007</v>
      </c>
      <c r="G382" s="139">
        <f t="shared" ref="G382:L382" si="24">SUM(G374:G381)</f>
        <v>13602.72</v>
      </c>
      <c r="H382" s="139">
        <f t="shared" si="24"/>
        <v>2723503.83</v>
      </c>
      <c r="I382" s="41">
        <f t="shared" si="24"/>
        <v>251.69</v>
      </c>
      <c r="J382" s="47">
        <f t="shared" si="24"/>
        <v>2716.92</v>
      </c>
      <c r="K382" s="47">
        <f t="shared" si="24"/>
        <v>0</v>
      </c>
      <c r="L382" s="47">
        <f t="shared" si="24"/>
        <v>2813921.48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>
        <v>0</v>
      </c>
      <c r="G389" s="18">
        <v>25000</v>
      </c>
      <c r="H389" s="18">
        <v>162.25</v>
      </c>
      <c r="I389" s="18">
        <v>0</v>
      </c>
      <c r="J389" s="24" t="s">
        <v>289</v>
      </c>
      <c r="K389" s="24" t="s">
        <v>289</v>
      </c>
      <c r="L389" s="56">
        <f t="shared" si="25"/>
        <v>25162.25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>
        <v>0</v>
      </c>
      <c r="G391" s="18">
        <v>10000</v>
      </c>
      <c r="H391" s="18">
        <v>14.89</v>
      </c>
      <c r="I391" s="18">
        <v>0</v>
      </c>
      <c r="J391" s="24" t="s">
        <v>289</v>
      </c>
      <c r="K391" s="24" t="s">
        <v>289</v>
      </c>
      <c r="L391" s="56">
        <f t="shared" si="25"/>
        <v>10014.89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>
        <v>0</v>
      </c>
      <c r="G392" s="18">
        <v>10000</v>
      </c>
      <c r="H392" s="18">
        <v>84.48</v>
      </c>
      <c r="I392" s="18">
        <v>0</v>
      </c>
      <c r="J392" s="24" t="s">
        <v>289</v>
      </c>
      <c r="K392" s="24" t="s">
        <v>289</v>
      </c>
      <c r="L392" s="56">
        <f t="shared" si="25"/>
        <v>10084.48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45000</v>
      </c>
      <c r="H393" s="139">
        <f>SUM(H387:H392)</f>
        <v>261.62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45261.619999999995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>
        <v>0</v>
      </c>
      <c r="G396" s="18">
        <v>173282</v>
      </c>
      <c r="H396" s="18">
        <v>2651.32</v>
      </c>
      <c r="I396" s="18">
        <v>0</v>
      </c>
      <c r="J396" s="24" t="s">
        <v>289</v>
      </c>
      <c r="K396" s="24" t="s">
        <v>289</v>
      </c>
      <c r="L396" s="56">
        <f t="shared" si="26"/>
        <v>175933.32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>
        <v>0</v>
      </c>
      <c r="G397" s="18">
        <v>0</v>
      </c>
      <c r="H397" s="18">
        <v>867.23</v>
      </c>
      <c r="I397" s="18">
        <v>0</v>
      </c>
      <c r="J397" s="24" t="s">
        <v>289</v>
      </c>
      <c r="K397" s="24" t="s">
        <v>289</v>
      </c>
      <c r="L397" s="56">
        <f t="shared" si="26"/>
        <v>867.23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>
        <v>0</v>
      </c>
      <c r="G400" s="18">
        <v>0</v>
      </c>
      <c r="H400" s="18">
        <v>0</v>
      </c>
      <c r="I400" s="18">
        <v>0</v>
      </c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173282</v>
      </c>
      <c r="H401" s="47">
        <f>SUM(H395:H400)</f>
        <v>3518.55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176800.55000000002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218282</v>
      </c>
      <c r="H408" s="47">
        <f>H393+H401+H407</f>
        <v>3780.17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222062.17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>
        <v>0</v>
      </c>
      <c r="G415" s="18">
        <v>0</v>
      </c>
      <c r="H415" s="18">
        <v>221765</v>
      </c>
      <c r="I415" s="18">
        <v>0</v>
      </c>
      <c r="J415" s="18">
        <v>0</v>
      </c>
      <c r="K415" s="18">
        <v>0</v>
      </c>
      <c r="L415" s="56">
        <f t="shared" si="27"/>
        <v>221765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221765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221765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>
        <v>0</v>
      </c>
      <c r="G422" s="18">
        <v>0</v>
      </c>
      <c r="H422" s="18">
        <v>99264</v>
      </c>
      <c r="I422" s="18">
        <v>0</v>
      </c>
      <c r="J422" s="18">
        <v>0</v>
      </c>
      <c r="K422" s="18">
        <v>0</v>
      </c>
      <c r="L422" s="56">
        <f t="shared" si="29"/>
        <v>99264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99264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99264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321029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321029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164182.43</v>
      </c>
      <c r="G439" s="18">
        <v>844996.14</v>
      </c>
      <c r="H439" s="18">
        <v>0</v>
      </c>
      <c r="I439" s="56">
        <f t="shared" ref="I439:I445" si="33">SUM(F439:H439)</f>
        <v>1009178.5700000001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164182.43</v>
      </c>
      <c r="G446" s="13">
        <f>SUM(G439:G445)</f>
        <v>844996.14</v>
      </c>
      <c r="H446" s="13">
        <f>SUM(H439:H445)</f>
        <v>0</v>
      </c>
      <c r="I446" s="13">
        <f>SUM(I439:I445)</f>
        <v>1009178.5700000001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164182.43</v>
      </c>
      <c r="G459" s="18">
        <v>844996.14</v>
      </c>
      <c r="H459" s="18">
        <v>0</v>
      </c>
      <c r="I459" s="56">
        <f t="shared" si="34"/>
        <v>1009178.5700000001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164182.43</v>
      </c>
      <c r="G460" s="83">
        <f>SUM(G454:G459)</f>
        <v>844996.14</v>
      </c>
      <c r="H460" s="83">
        <f>SUM(H454:H459)</f>
        <v>0</v>
      </c>
      <c r="I460" s="83">
        <f>SUM(I454:I459)</f>
        <v>1009178.5700000001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164182.43</v>
      </c>
      <c r="G461" s="42">
        <f>G452+G460</f>
        <v>844996.14</v>
      </c>
      <c r="H461" s="42">
        <f>H452+H460</f>
        <v>0</v>
      </c>
      <c r="I461" s="42">
        <f>I452+I460</f>
        <v>1009178.5700000001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515258.96</v>
      </c>
      <c r="G465" s="18">
        <v>0</v>
      </c>
      <c r="H465" s="18">
        <v>0</v>
      </c>
      <c r="I465" s="18">
        <v>0</v>
      </c>
      <c r="J465" s="18">
        <v>1108145.3999999999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13337557.310000001</v>
      </c>
      <c r="G468" s="18">
        <v>238127.02</v>
      </c>
      <c r="H468" s="18">
        <v>262659.89</v>
      </c>
      <c r="I468" s="18">
        <v>4234856.53</v>
      </c>
      <c r="J468" s="18">
        <v>222062.17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>
        <v>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13337557.310000001</v>
      </c>
      <c r="G470" s="53">
        <f>SUM(G468:G469)</f>
        <v>238127.02</v>
      </c>
      <c r="H470" s="53">
        <f>SUM(H468:H469)</f>
        <v>262659.89</v>
      </c>
      <c r="I470" s="53">
        <f>SUM(I468:I469)</f>
        <v>4234856.53</v>
      </c>
      <c r="J470" s="53">
        <f>SUM(J468:J469)</f>
        <v>222062.17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12774131.220000001</v>
      </c>
      <c r="G472" s="18">
        <v>238127.02</v>
      </c>
      <c r="H472" s="18">
        <v>262659.89</v>
      </c>
      <c r="I472" s="18">
        <v>2813921.48</v>
      </c>
      <c r="J472" s="18">
        <v>321029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12774131.220000001</v>
      </c>
      <c r="G474" s="53">
        <f>SUM(G472:G473)</f>
        <v>238127.02</v>
      </c>
      <c r="H474" s="53">
        <f>SUM(H472:H473)</f>
        <v>262659.89</v>
      </c>
      <c r="I474" s="53">
        <f>SUM(I472:I473)</f>
        <v>2813921.48</v>
      </c>
      <c r="J474" s="53">
        <f>SUM(J472:J473)</f>
        <v>321029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1078685.0500000007</v>
      </c>
      <c r="G476" s="53">
        <f>(G465+G470)- G474</f>
        <v>0</v>
      </c>
      <c r="H476" s="53">
        <f>(H465+H470)- H474</f>
        <v>0</v>
      </c>
      <c r="I476" s="53">
        <f>(I465+I470)- I474</f>
        <v>1420935.0500000003</v>
      </c>
      <c r="J476" s="53">
        <f>(J465+J470)- J474</f>
        <v>1009178.5699999998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5</v>
      </c>
      <c r="G490" s="154">
        <v>0</v>
      </c>
      <c r="H490" s="154">
        <v>0</v>
      </c>
      <c r="I490" s="154">
        <v>0</v>
      </c>
      <c r="J490" s="154">
        <v>0</v>
      </c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 t="s">
        <v>913</v>
      </c>
      <c r="H491" s="154">
        <v>0</v>
      </c>
      <c r="I491" s="154">
        <v>0</v>
      </c>
      <c r="J491" s="154">
        <v>0</v>
      </c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 t="s">
        <v>913</v>
      </c>
      <c r="H492" s="154">
        <v>0</v>
      </c>
      <c r="I492" s="154">
        <v>0</v>
      </c>
      <c r="J492" s="154">
        <v>0</v>
      </c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3535000</v>
      </c>
      <c r="G493" s="18">
        <v>0</v>
      </c>
      <c r="H493" s="18">
        <v>0</v>
      </c>
      <c r="I493" s="18">
        <v>0</v>
      </c>
      <c r="J493" s="18">
        <v>0</v>
      </c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5.0999999999999996</v>
      </c>
      <c r="G494" s="18">
        <v>0</v>
      </c>
      <c r="H494" s="18">
        <v>0</v>
      </c>
      <c r="I494" s="18">
        <v>0</v>
      </c>
      <c r="J494" s="18">
        <v>0</v>
      </c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3535000</v>
      </c>
      <c r="G495" s="18">
        <v>0</v>
      </c>
      <c r="H495" s="18">
        <v>0</v>
      </c>
      <c r="I495" s="18">
        <v>0</v>
      </c>
      <c r="J495" s="18">
        <v>0</v>
      </c>
      <c r="K495" s="53">
        <f>SUM(F495:J495)</f>
        <v>3535000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104164.67</v>
      </c>
      <c r="G496" s="18">
        <v>0</v>
      </c>
      <c r="H496" s="18">
        <v>0</v>
      </c>
      <c r="I496" s="18">
        <v>0</v>
      </c>
      <c r="J496" s="18">
        <v>0</v>
      </c>
      <c r="K496" s="53">
        <f t="shared" ref="K496:K503" si="35">SUM(F496:J496)</f>
        <v>104164.67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0</v>
      </c>
      <c r="G497" s="18">
        <v>0</v>
      </c>
      <c r="H497" s="18">
        <v>0</v>
      </c>
      <c r="I497" s="18">
        <v>0</v>
      </c>
      <c r="J497" s="18">
        <v>0</v>
      </c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3535000</v>
      </c>
      <c r="G498" s="18">
        <v>0</v>
      </c>
      <c r="H498" s="204">
        <v>0</v>
      </c>
      <c r="I498" s="204">
        <v>0</v>
      </c>
      <c r="J498" s="204">
        <v>0</v>
      </c>
      <c r="K498" s="205">
        <f t="shared" si="35"/>
        <v>3535000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449947.5</v>
      </c>
      <c r="G499" s="18">
        <v>0</v>
      </c>
      <c r="H499" s="18">
        <v>0</v>
      </c>
      <c r="I499" s="18">
        <v>0</v>
      </c>
      <c r="J499" s="18">
        <v>0</v>
      </c>
      <c r="K499" s="53">
        <f t="shared" si="35"/>
        <v>449947.5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3984947.5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3984947.5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710000</v>
      </c>
      <c r="G501" s="204">
        <v>0</v>
      </c>
      <c r="H501" s="204">
        <v>0</v>
      </c>
      <c r="I501" s="204">
        <v>0</v>
      </c>
      <c r="J501" s="204">
        <v>0</v>
      </c>
      <c r="K501" s="205">
        <f t="shared" si="35"/>
        <v>710000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162180</v>
      </c>
      <c r="G502" s="18">
        <v>0</v>
      </c>
      <c r="H502" s="18">
        <v>0</v>
      </c>
      <c r="I502" s="18">
        <v>0</v>
      </c>
      <c r="J502" s="18">
        <v>0</v>
      </c>
      <c r="K502" s="53">
        <f t="shared" si="35"/>
        <v>162180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872180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872180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>
        <v>0</v>
      </c>
      <c r="G511" s="24" t="s">
        <v>289</v>
      </c>
      <c r="H511" s="18">
        <v>0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>
        <v>0</v>
      </c>
      <c r="G512" s="24" t="s">
        <v>289</v>
      </c>
      <c r="H512" s="18">
        <v>0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0</v>
      </c>
      <c r="G513" s="24" t="s">
        <v>289</v>
      </c>
      <c r="H513" s="18">
        <v>0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0</v>
      </c>
      <c r="G514" s="24" t="s">
        <v>289</v>
      </c>
      <c r="H514" s="18">
        <v>0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>
        <v>0</v>
      </c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>
        <v>0</v>
      </c>
      <c r="H516" s="24" t="s">
        <v>289</v>
      </c>
      <c r="I516" s="18"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971218.39</v>
      </c>
      <c r="G521" s="18">
        <v>435354.71</v>
      </c>
      <c r="H521" s="18">
        <v>92821.84</v>
      </c>
      <c r="I521" s="18">
        <v>16428.349999999999</v>
      </c>
      <c r="J521" s="18">
        <v>14918.42</v>
      </c>
      <c r="K521" s="18">
        <v>4689.3100000000004</v>
      </c>
      <c r="L521" s="88">
        <f>SUM(F521:K521)</f>
        <v>1535431.0200000003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18">
        <v>0</v>
      </c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29765.71</v>
      </c>
      <c r="G523" s="18">
        <v>4779.6899999999996</v>
      </c>
      <c r="H523" s="18">
        <v>35258.43</v>
      </c>
      <c r="I523" s="18">
        <v>186.46</v>
      </c>
      <c r="J523" s="18">
        <v>0</v>
      </c>
      <c r="K523" s="18">
        <v>0</v>
      </c>
      <c r="L523" s="88">
        <f>SUM(F523:K523)</f>
        <v>69990.290000000008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1000984.1</v>
      </c>
      <c r="G524" s="108">
        <f t="shared" ref="G524:L524" si="36">SUM(G521:G523)</f>
        <v>440134.40000000002</v>
      </c>
      <c r="H524" s="108">
        <f t="shared" si="36"/>
        <v>128080.26999999999</v>
      </c>
      <c r="I524" s="108">
        <f t="shared" si="36"/>
        <v>16614.809999999998</v>
      </c>
      <c r="J524" s="108">
        <f t="shared" si="36"/>
        <v>14918.42</v>
      </c>
      <c r="K524" s="108">
        <f t="shared" si="36"/>
        <v>4689.3100000000004</v>
      </c>
      <c r="L524" s="89">
        <f t="shared" si="36"/>
        <v>1605421.3100000003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34398.11</v>
      </c>
      <c r="G526" s="18">
        <v>16251.17</v>
      </c>
      <c r="H526" s="18">
        <v>174825</v>
      </c>
      <c r="I526" s="18">
        <v>672.2</v>
      </c>
      <c r="J526" s="18">
        <v>0</v>
      </c>
      <c r="K526" s="18">
        <v>0</v>
      </c>
      <c r="L526" s="88">
        <f>SUM(F526:K526)</f>
        <v>226146.48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0</v>
      </c>
      <c r="G528" s="18">
        <v>0</v>
      </c>
      <c r="H528" s="18">
        <v>0</v>
      </c>
      <c r="I528" s="18">
        <v>0</v>
      </c>
      <c r="J528" s="18">
        <v>0</v>
      </c>
      <c r="K528" s="18">
        <v>0</v>
      </c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34398.11</v>
      </c>
      <c r="G529" s="89">
        <f t="shared" ref="G529:L529" si="37">SUM(G526:G528)</f>
        <v>16251.17</v>
      </c>
      <c r="H529" s="89">
        <f t="shared" si="37"/>
        <v>174825</v>
      </c>
      <c r="I529" s="89">
        <f t="shared" si="37"/>
        <v>672.2</v>
      </c>
      <c r="J529" s="89">
        <f t="shared" si="37"/>
        <v>0</v>
      </c>
      <c r="K529" s="89">
        <f t="shared" si="37"/>
        <v>0</v>
      </c>
      <c r="L529" s="89">
        <f t="shared" si="37"/>
        <v>226146.48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94409.88</v>
      </c>
      <c r="G531" s="18">
        <v>52526.66</v>
      </c>
      <c r="H531" s="18">
        <v>0</v>
      </c>
      <c r="I531" s="18">
        <v>0</v>
      </c>
      <c r="J531" s="18">
        <v>0</v>
      </c>
      <c r="K531" s="18">
        <v>0</v>
      </c>
      <c r="L531" s="88">
        <f>SUM(F531:K531)</f>
        <v>146936.54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0</v>
      </c>
      <c r="G533" s="18">
        <v>0</v>
      </c>
      <c r="H533" s="18">
        <v>0</v>
      </c>
      <c r="I533" s="18">
        <v>0</v>
      </c>
      <c r="J533" s="18">
        <v>0</v>
      </c>
      <c r="K533" s="18">
        <v>0</v>
      </c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94409.88</v>
      </c>
      <c r="G534" s="89">
        <f t="shared" ref="G534:L534" si="38">SUM(G531:G533)</f>
        <v>52526.66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146936.54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0</v>
      </c>
      <c r="G541" s="18">
        <v>0</v>
      </c>
      <c r="H541" s="18">
        <v>106864.38</v>
      </c>
      <c r="I541" s="18">
        <v>0</v>
      </c>
      <c r="J541" s="18">
        <v>0</v>
      </c>
      <c r="K541" s="18">
        <v>0</v>
      </c>
      <c r="L541" s="88">
        <f>SUM(F541:K541)</f>
        <v>106864.38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18">
        <v>0</v>
      </c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0</v>
      </c>
      <c r="G543" s="18">
        <v>0</v>
      </c>
      <c r="H543" s="18">
        <v>19375.310000000001</v>
      </c>
      <c r="I543" s="18">
        <v>0</v>
      </c>
      <c r="J543" s="18">
        <v>0</v>
      </c>
      <c r="K543" s="18">
        <v>0</v>
      </c>
      <c r="L543" s="88">
        <f>SUM(F543:K543)</f>
        <v>19375.310000000001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126239.69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126239.69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1129792.0899999999</v>
      </c>
      <c r="G545" s="89">
        <f t="shared" ref="G545:L545" si="41">G524+G529+G534+G539+G544</f>
        <v>508912.23</v>
      </c>
      <c r="H545" s="89">
        <f t="shared" si="41"/>
        <v>429144.96</v>
      </c>
      <c r="I545" s="89">
        <f t="shared" si="41"/>
        <v>17287.009999999998</v>
      </c>
      <c r="J545" s="89">
        <f t="shared" si="41"/>
        <v>14918.42</v>
      </c>
      <c r="K545" s="89">
        <f t="shared" si="41"/>
        <v>4689.3100000000004</v>
      </c>
      <c r="L545" s="89">
        <f t="shared" si="41"/>
        <v>2104744.0200000005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1535431.0200000003</v>
      </c>
      <c r="G549" s="87">
        <f>L526</f>
        <v>226146.48</v>
      </c>
      <c r="H549" s="87">
        <f>L531</f>
        <v>146936.54</v>
      </c>
      <c r="I549" s="87">
        <f>L536</f>
        <v>0</v>
      </c>
      <c r="J549" s="87">
        <f>L541</f>
        <v>106864.38</v>
      </c>
      <c r="K549" s="87">
        <f>SUM(F549:J549)</f>
        <v>2015378.4200000004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69990.290000000008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19375.310000000001</v>
      </c>
      <c r="K551" s="87">
        <f>SUM(F551:J551)</f>
        <v>89365.6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1605421.3100000003</v>
      </c>
      <c r="G552" s="89">
        <f t="shared" si="42"/>
        <v>226146.48</v>
      </c>
      <c r="H552" s="89">
        <f t="shared" si="42"/>
        <v>146936.54</v>
      </c>
      <c r="I552" s="89">
        <f t="shared" si="42"/>
        <v>0</v>
      </c>
      <c r="J552" s="89">
        <f t="shared" si="42"/>
        <v>126239.69</v>
      </c>
      <c r="K552" s="89">
        <f t="shared" si="42"/>
        <v>2104744.0200000005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117080.99</v>
      </c>
      <c r="G567" s="18">
        <v>65150.36</v>
      </c>
      <c r="H567" s="18">
        <v>5850</v>
      </c>
      <c r="I567" s="18">
        <v>7649.21</v>
      </c>
      <c r="J567" s="18">
        <v>0</v>
      </c>
      <c r="K567" s="18">
        <v>1430.5</v>
      </c>
      <c r="L567" s="88">
        <f>SUM(F567:K567)</f>
        <v>197161.06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117080.99</v>
      </c>
      <c r="G570" s="193">
        <f t="shared" ref="G570:L570" si="45">SUM(G567:G569)</f>
        <v>65150.36</v>
      </c>
      <c r="H570" s="193">
        <f t="shared" si="45"/>
        <v>5850</v>
      </c>
      <c r="I570" s="193">
        <f t="shared" si="45"/>
        <v>7649.21</v>
      </c>
      <c r="J570" s="193">
        <f t="shared" si="45"/>
        <v>0</v>
      </c>
      <c r="K570" s="193">
        <f t="shared" si="45"/>
        <v>1430.5</v>
      </c>
      <c r="L570" s="193">
        <f t="shared" si="45"/>
        <v>197161.06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117080.99</v>
      </c>
      <c r="G571" s="89">
        <f t="shared" ref="G571:L571" si="46">G560+G565+G570</f>
        <v>65150.36</v>
      </c>
      <c r="H571" s="89">
        <f t="shared" si="46"/>
        <v>5850</v>
      </c>
      <c r="I571" s="89">
        <f t="shared" si="46"/>
        <v>7649.21</v>
      </c>
      <c r="J571" s="89">
        <f t="shared" si="46"/>
        <v>0</v>
      </c>
      <c r="K571" s="89">
        <f t="shared" si="46"/>
        <v>1430.5</v>
      </c>
      <c r="L571" s="89">
        <f t="shared" si="46"/>
        <v>197161.06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0</v>
      </c>
      <c r="G575" s="18">
        <v>0</v>
      </c>
      <c r="H575" s="18">
        <v>0</v>
      </c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4014664.68</v>
      </c>
      <c r="I577" s="87">
        <f t="shared" si="47"/>
        <v>4014664.68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0</v>
      </c>
      <c r="G579" s="18">
        <v>0</v>
      </c>
      <c r="H579" s="18">
        <v>0</v>
      </c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0</v>
      </c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8025.79</v>
      </c>
      <c r="G582" s="18">
        <v>0</v>
      </c>
      <c r="H582" s="18">
        <v>34050.76</v>
      </c>
      <c r="I582" s="87">
        <f t="shared" si="47"/>
        <v>42076.55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>
        <v>0</v>
      </c>
      <c r="G584" s="18">
        <v>0</v>
      </c>
      <c r="H584" s="18">
        <v>0</v>
      </c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>
        <v>0</v>
      </c>
      <c r="G585" s="18">
        <v>0</v>
      </c>
      <c r="H585" s="18">
        <v>0</v>
      </c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>
        <v>0</v>
      </c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>
        <v>0</v>
      </c>
      <c r="G587" s="18">
        <v>0</v>
      </c>
      <c r="H587" s="18">
        <v>0</v>
      </c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225954.93</v>
      </c>
      <c r="I591" s="18">
        <v>0</v>
      </c>
      <c r="J591" s="18">
        <v>112129.5</v>
      </c>
      <c r="K591" s="104">
        <f t="shared" ref="K591:K597" si="48">SUM(H591:J591)</f>
        <v>338084.43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106864.38</v>
      </c>
      <c r="I592" s="18">
        <v>0</v>
      </c>
      <c r="J592" s="18">
        <v>19375.310000000001</v>
      </c>
      <c r="K592" s="104">
        <f t="shared" si="48"/>
        <v>126239.69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12446.61</v>
      </c>
      <c r="I594" s="18">
        <v>0</v>
      </c>
      <c r="J594" s="18">
        <v>0</v>
      </c>
      <c r="K594" s="104">
        <f t="shared" si="48"/>
        <v>12446.61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11135.68</v>
      </c>
      <c r="I595" s="18">
        <v>0</v>
      </c>
      <c r="J595" s="18">
        <v>0</v>
      </c>
      <c r="K595" s="104">
        <f t="shared" si="48"/>
        <v>11135.68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356401.6</v>
      </c>
      <c r="I598" s="108">
        <f>SUM(I591:I597)</f>
        <v>0</v>
      </c>
      <c r="J598" s="108">
        <f>SUM(J591:J597)</f>
        <v>131504.81</v>
      </c>
      <c r="K598" s="108">
        <f>SUM(K591:K597)</f>
        <v>487906.41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140609.65</v>
      </c>
      <c r="I604" s="18">
        <v>0</v>
      </c>
      <c r="J604" s="18">
        <v>0</v>
      </c>
      <c r="K604" s="104">
        <f>SUM(H604:J604)</f>
        <v>140609.65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140609.65</v>
      </c>
      <c r="I605" s="108">
        <f>SUM(I602:I604)</f>
        <v>0</v>
      </c>
      <c r="J605" s="108">
        <f>SUM(J602:J604)</f>
        <v>0</v>
      </c>
      <c r="K605" s="108">
        <f>SUM(K602:K604)</f>
        <v>140609.65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0</v>
      </c>
      <c r="G611" s="18">
        <v>71</v>
      </c>
      <c r="H611" s="18">
        <v>1391.67</v>
      </c>
      <c r="I611" s="18">
        <v>3253.03</v>
      </c>
      <c r="J611" s="18">
        <v>0</v>
      </c>
      <c r="K611" s="18">
        <v>0</v>
      </c>
      <c r="L611" s="88">
        <f>SUM(F611:K611)</f>
        <v>4715.7000000000007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0</v>
      </c>
      <c r="G613" s="18">
        <v>0</v>
      </c>
      <c r="H613" s="18"/>
      <c r="I613" s="18">
        <v>0</v>
      </c>
      <c r="J613" s="18">
        <v>0</v>
      </c>
      <c r="K613" s="18">
        <v>0</v>
      </c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71</v>
      </c>
      <c r="H614" s="108">
        <f t="shared" si="49"/>
        <v>1391.67</v>
      </c>
      <c r="I614" s="108">
        <f t="shared" si="49"/>
        <v>3253.03</v>
      </c>
      <c r="J614" s="108">
        <f t="shared" si="49"/>
        <v>0</v>
      </c>
      <c r="K614" s="108">
        <f t="shared" si="49"/>
        <v>0</v>
      </c>
      <c r="L614" s="89">
        <f t="shared" si="49"/>
        <v>4715.7000000000007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1553891.4700000002</v>
      </c>
      <c r="H617" s="109">
        <f>SUM(F52)</f>
        <v>1553891.4699999997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172652.74</v>
      </c>
      <c r="H618" s="109">
        <f>SUM(G52)</f>
        <v>172652.74000000002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49490.35</v>
      </c>
      <c r="H619" s="109">
        <f>SUM(H52)</f>
        <v>49490.350000000006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1617526.98</v>
      </c>
      <c r="H620" s="109">
        <f>SUM(I52)</f>
        <v>1617526.98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1009178.5700000001</v>
      </c>
      <c r="H621" s="109">
        <f>SUM(J52)</f>
        <v>1009178.5700000001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1078685.0499999998</v>
      </c>
      <c r="H622" s="109">
        <f>F476</f>
        <v>1078685.0500000007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1420935.05</v>
      </c>
      <c r="H625" s="109">
        <f>I476</f>
        <v>1420935.0500000003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1009178.5700000001</v>
      </c>
      <c r="H626" s="109">
        <f>J476</f>
        <v>1009178.5699999998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13337557.310000001</v>
      </c>
      <c r="H627" s="104">
        <f>SUM(F468)</f>
        <v>13337557.310000001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238127.02</v>
      </c>
      <c r="H628" s="104">
        <f>SUM(G468)</f>
        <v>238127.02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262659.89</v>
      </c>
      <c r="H629" s="104">
        <f>SUM(H468)</f>
        <v>262659.89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4234856.53</v>
      </c>
      <c r="H630" s="104">
        <f>SUM(I468)</f>
        <v>4234856.53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222062.17</v>
      </c>
      <c r="H631" s="104">
        <f>SUM(J468)</f>
        <v>222062.17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12774131.220000001</v>
      </c>
      <c r="H632" s="104">
        <f>SUM(F472)</f>
        <v>12774131.220000001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262659.89</v>
      </c>
      <c r="H633" s="104">
        <f>SUM(H472)</f>
        <v>262659.89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84680.42</v>
      </c>
      <c r="H634" s="104">
        <f>I369</f>
        <v>84680.42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238127.02000000005</v>
      </c>
      <c r="H635" s="104">
        <f>SUM(G472)</f>
        <v>238127.02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2813921.48</v>
      </c>
      <c r="H636" s="104">
        <f>SUM(I472)</f>
        <v>2813921.48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222062.17</v>
      </c>
      <c r="H637" s="164">
        <f>SUM(J468)</f>
        <v>222062.17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321029</v>
      </c>
      <c r="H638" s="164">
        <f>SUM(J472)</f>
        <v>321029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164182.43</v>
      </c>
      <c r="H639" s="104">
        <f>SUM(F461)</f>
        <v>164182.43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844996.14</v>
      </c>
      <c r="H640" s="104">
        <f>SUM(G461)</f>
        <v>844996.14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1009178.5700000001</v>
      </c>
      <c r="H642" s="104">
        <f>SUM(I461)</f>
        <v>1009178.5700000001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3780.17</v>
      </c>
      <c r="H644" s="104">
        <f>H408</f>
        <v>3780.17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218282</v>
      </c>
      <c r="H645" s="104">
        <f>G408</f>
        <v>218282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222062.17</v>
      </c>
      <c r="H646" s="104">
        <f>L408</f>
        <v>222062.17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487906.41</v>
      </c>
      <c r="H647" s="104">
        <f>L208+L226+L244</f>
        <v>487906.41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140609.65</v>
      </c>
      <c r="H648" s="104">
        <f>(J257+J338)-(J255+J336)</f>
        <v>140609.65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356401.6</v>
      </c>
      <c r="H649" s="104">
        <f>H598</f>
        <v>356401.6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131504.81</v>
      </c>
      <c r="H651" s="104">
        <f>J598</f>
        <v>131504.81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5508.03</v>
      </c>
      <c r="H652" s="104">
        <f>K263+K345</f>
        <v>5508.03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218282</v>
      </c>
      <c r="H655" s="104">
        <f>K266+K347</f>
        <v>218282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8724303.6500000004</v>
      </c>
      <c r="G660" s="19">
        <f>(L229+L309+L359)</f>
        <v>0</v>
      </c>
      <c r="H660" s="19">
        <f>(L247+L328+L360)</f>
        <v>4216159.78</v>
      </c>
      <c r="I660" s="19">
        <f>SUM(F660:H660)</f>
        <v>12940463.43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102686.13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102686.13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356401.6</v>
      </c>
      <c r="G662" s="19">
        <f>(L226+L306)-(J226+J306)</f>
        <v>0</v>
      </c>
      <c r="H662" s="19">
        <f>(L244+L325)-(J244+J325)</f>
        <v>131504.81</v>
      </c>
      <c r="I662" s="19">
        <f>SUM(F662:H662)</f>
        <v>487906.41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153351.14000000001</v>
      </c>
      <c r="G663" s="199">
        <f>SUM(G575:G587)+SUM(I602:I604)+L612</f>
        <v>0</v>
      </c>
      <c r="H663" s="199">
        <f>SUM(H575:H587)+SUM(J602:J604)+L613</f>
        <v>4048715.44</v>
      </c>
      <c r="I663" s="19">
        <f>SUM(F663:H663)</f>
        <v>4202066.58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8111864.7800000003</v>
      </c>
      <c r="G664" s="19">
        <f>G660-SUM(G661:G663)</f>
        <v>0</v>
      </c>
      <c r="H664" s="19">
        <f>H660-SUM(H661:H663)</f>
        <v>35939.530000000261</v>
      </c>
      <c r="I664" s="19">
        <f>I660-SUM(I661:I663)</f>
        <v>8147804.3099999996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492.41</v>
      </c>
      <c r="G665" s="248"/>
      <c r="H665" s="248"/>
      <c r="I665" s="19">
        <f>SUM(F665:H665)</f>
        <v>492.41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16473.8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16546.79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-35939.53</v>
      </c>
      <c r="I669" s="19">
        <f>SUM(F669:H669)</f>
        <v>-35939.53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16473.8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16473.8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Alton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2355469.7199999997</v>
      </c>
      <c r="C9" s="229">
        <f>'DOE25'!G197+'DOE25'!G215+'DOE25'!G233+'DOE25'!G276+'DOE25'!G295+'DOE25'!G314</f>
        <v>1059066.21</v>
      </c>
    </row>
    <row r="10" spans="1:3" x14ac:dyDescent="0.2">
      <c r="A10" t="s">
        <v>779</v>
      </c>
      <c r="B10" s="240">
        <v>2140255.8199999998</v>
      </c>
      <c r="C10" s="240">
        <v>974340.91</v>
      </c>
    </row>
    <row r="11" spans="1:3" x14ac:dyDescent="0.2">
      <c r="A11" t="s">
        <v>780</v>
      </c>
      <c r="B11" s="240">
        <f>153805.15+1752.58</f>
        <v>155557.72999999998</v>
      </c>
      <c r="C11" s="240">
        <v>52953.31</v>
      </c>
    </row>
    <row r="12" spans="1:3" x14ac:dyDescent="0.2">
      <c r="A12" t="s">
        <v>781</v>
      </c>
      <c r="B12" s="240">
        <v>59656.17</v>
      </c>
      <c r="C12" s="240">
        <v>31771.99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2355469.7199999997</v>
      </c>
      <c r="C13" s="231">
        <f>SUM(C10:C12)</f>
        <v>1059066.21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1212474.97</v>
      </c>
      <c r="C18" s="229">
        <f>'DOE25'!G198+'DOE25'!G216+'DOE25'!G234+'DOE25'!G277+'DOE25'!G296+'DOE25'!G315</f>
        <v>557811.41999999993</v>
      </c>
    </row>
    <row r="19" spans="1:3" x14ac:dyDescent="0.2">
      <c r="A19" t="s">
        <v>779</v>
      </c>
      <c r="B19" s="240">
        <f>641676.05-1752.58</f>
        <v>639923.47000000009</v>
      </c>
      <c r="C19" s="240">
        <v>290061.94</v>
      </c>
    </row>
    <row r="20" spans="1:3" x14ac:dyDescent="0.2">
      <c r="A20" t="s">
        <v>780</v>
      </c>
      <c r="B20" s="240">
        <v>549389</v>
      </c>
      <c r="C20" s="240">
        <v>251015.14</v>
      </c>
    </row>
    <row r="21" spans="1:3" x14ac:dyDescent="0.2">
      <c r="A21" t="s">
        <v>781</v>
      </c>
      <c r="B21" s="240">
        <v>23162.5</v>
      </c>
      <c r="C21" s="240">
        <v>16734.34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1212474.9700000002</v>
      </c>
      <c r="C22" s="231">
        <f>SUM(C19:C21)</f>
        <v>557811.42000000004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26590.02</v>
      </c>
      <c r="C36" s="235">
        <f>'DOE25'!G200+'DOE25'!G218+'DOE25'!G236+'DOE25'!G279+'DOE25'!G298+'DOE25'!G317</f>
        <v>4792.47</v>
      </c>
    </row>
    <row r="37" spans="1:3" x14ac:dyDescent="0.2">
      <c r="A37" t="s">
        <v>779</v>
      </c>
      <c r="B37" s="240">
        <v>22270.02</v>
      </c>
      <c r="C37" s="240">
        <v>4073.6</v>
      </c>
    </row>
    <row r="38" spans="1:3" x14ac:dyDescent="0.2">
      <c r="A38" t="s">
        <v>780</v>
      </c>
      <c r="B38" s="240">
        <v>4320</v>
      </c>
      <c r="C38" s="240">
        <v>718.87</v>
      </c>
    </row>
    <row r="39" spans="1:3" x14ac:dyDescent="0.2">
      <c r="A39" t="s">
        <v>781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26590.02</v>
      </c>
      <c r="C40" s="231">
        <f>SUM(C37:C39)</f>
        <v>4792.47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9" sqref="E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Alton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9624964.0200000014</v>
      </c>
      <c r="D5" s="20">
        <f>SUM('DOE25'!L197:L200)+SUM('DOE25'!L215:L218)+SUM('DOE25'!L233:L236)-F5-G5</f>
        <v>9462453.4900000002</v>
      </c>
      <c r="E5" s="243"/>
      <c r="F5" s="255">
        <f>SUM('DOE25'!J197:J200)+SUM('DOE25'!J215:J218)+SUM('DOE25'!J233:J236)</f>
        <v>89946.459999999992</v>
      </c>
      <c r="G5" s="53">
        <f>SUM('DOE25'!K197:K200)+SUM('DOE25'!K215:K218)+SUM('DOE25'!K233:K236)</f>
        <v>72564.070000000007</v>
      </c>
      <c r="H5" s="259"/>
    </row>
    <row r="6" spans="1:9" x14ac:dyDescent="0.2">
      <c r="A6" s="32">
        <v>2100</v>
      </c>
      <c r="B6" t="s">
        <v>801</v>
      </c>
      <c r="C6" s="245">
        <f t="shared" si="0"/>
        <v>480639.76000000007</v>
      </c>
      <c r="D6" s="20">
        <f>'DOE25'!L202+'DOE25'!L220+'DOE25'!L238-F6-G6</f>
        <v>474943.18000000005</v>
      </c>
      <c r="E6" s="243"/>
      <c r="F6" s="255">
        <f>'DOE25'!J202+'DOE25'!J220+'DOE25'!J238</f>
        <v>1885.58</v>
      </c>
      <c r="G6" s="53">
        <f>'DOE25'!K202+'DOE25'!K220+'DOE25'!K238</f>
        <v>3811</v>
      </c>
      <c r="H6" s="259"/>
    </row>
    <row r="7" spans="1:9" x14ac:dyDescent="0.2">
      <c r="A7" s="32">
        <v>2200</v>
      </c>
      <c r="B7" t="s">
        <v>834</v>
      </c>
      <c r="C7" s="245">
        <f t="shared" si="0"/>
        <v>165746.23000000001</v>
      </c>
      <c r="D7" s="20">
        <f>'DOE25'!L203+'DOE25'!L221+'DOE25'!L239-F7-G7</f>
        <v>158413.23000000001</v>
      </c>
      <c r="E7" s="243"/>
      <c r="F7" s="255">
        <f>'DOE25'!J203+'DOE25'!J221+'DOE25'!J239</f>
        <v>0</v>
      </c>
      <c r="G7" s="53">
        <f>'DOE25'!K203+'DOE25'!K221+'DOE25'!K239</f>
        <v>7333</v>
      </c>
      <c r="H7" s="259"/>
    </row>
    <row r="8" spans="1:9" x14ac:dyDescent="0.2">
      <c r="A8" s="32">
        <v>2300</v>
      </c>
      <c r="B8" t="s">
        <v>802</v>
      </c>
      <c r="C8" s="245">
        <f t="shared" si="0"/>
        <v>28975.280000000006</v>
      </c>
      <c r="D8" s="243"/>
      <c r="E8" s="20">
        <f>'DOE25'!L204+'DOE25'!L222+'DOE25'!L240-F8-G8-D9-D11</f>
        <v>24233.880000000005</v>
      </c>
      <c r="F8" s="255">
        <f>'DOE25'!J204+'DOE25'!J222+'DOE25'!J240</f>
        <v>159.99</v>
      </c>
      <c r="G8" s="53">
        <f>'DOE25'!K204+'DOE25'!K222+'DOE25'!K240</f>
        <v>4581.41</v>
      </c>
      <c r="H8" s="259"/>
    </row>
    <row r="9" spans="1:9" x14ac:dyDescent="0.2">
      <c r="A9" s="32">
        <v>2310</v>
      </c>
      <c r="B9" t="s">
        <v>818</v>
      </c>
      <c r="C9" s="245">
        <f t="shared" si="0"/>
        <v>63611.45</v>
      </c>
      <c r="D9" s="244">
        <v>63611.45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8196.7199999999993</v>
      </c>
      <c r="D10" s="243"/>
      <c r="E10" s="244">
        <v>8196.7199999999993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186320.76</v>
      </c>
      <c r="D11" s="244">
        <v>186320.76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351398.57999999996</v>
      </c>
      <c r="D12" s="20">
        <f>'DOE25'!L205+'DOE25'!L223+'DOE25'!L241-F12-G12</f>
        <v>349434.81999999995</v>
      </c>
      <c r="E12" s="243"/>
      <c r="F12" s="255">
        <f>'DOE25'!J205+'DOE25'!J223+'DOE25'!J241</f>
        <v>174.76</v>
      </c>
      <c r="G12" s="53">
        <f>'DOE25'!K205+'DOE25'!K223+'DOE25'!K241</f>
        <v>1789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123191.40000000001</v>
      </c>
      <c r="D13" s="243"/>
      <c r="E13" s="20">
        <f>'DOE25'!L206+'DOE25'!L224+'DOE25'!L242-F13-G13</f>
        <v>111209.63</v>
      </c>
      <c r="F13" s="255">
        <f>'DOE25'!J206+'DOE25'!J224+'DOE25'!J242</f>
        <v>0</v>
      </c>
      <c r="G13" s="53">
        <f>'DOE25'!K206+'DOE25'!K224+'DOE25'!K242</f>
        <v>11981.77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926922.63</v>
      </c>
      <c r="D14" s="20">
        <f>'DOE25'!L207+'DOE25'!L225+'DOE25'!L243-F14-G14</f>
        <v>884735.52</v>
      </c>
      <c r="E14" s="243"/>
      <c r="F14" s="255">
        <f>'DOE25'!J207+'DOE25'!J225+'DOE25'!J243</f>
        <v>38803.49</v>
      </c>
      <c r="G14" s="53">
        <f>'DOE25'!K207+'DOE25'!K225+'DOE25'!K243</f>
        <v>3383.62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487906.41</v>
      </c>
      <c r="D15" s="20">
        <f>'DOE25'!L208+'DOE25'!L226+'DOE25'!L244-F15-G15</f>
        <v>487906.41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6500</v>
      </c>
      <c r="D22" s="243"/>
      <c r="E22" s="243"/>
      <c r="F22" s="255">
        <f>'DOE25'!L255+'DOE25'!L336</f>
        <v>6500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104164.67</v>
      </c>
      <c r="D25" s="243"/>
      <c r="E25" s="243"/>
      <c r="F25" s="258"/>
      <c r="G25" s="256"/>
      <c r="H25" s="257">
        <f>'DOE25'!L260+'DOE25'!L261+'DOE25'!L341+'DOE25'!L342</f>
        <v>104164.67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160021.15000000005</v>
      </c>
      <c r="D29" s="20">
        <f>'DOE25'!L358+'DOE25'!L359+'DOE25'!L360-'DOE25'!I367-F29-G29</f>
        <v>155931.61000000004</v>
      </c>
      <c r="E29" s="243"/>
      <c r="F29" s="255">
        <f>'DOE25'!J358+'DOE25'!J359+'DOE25'!J360</f>
        <v>2895.54</v>
      </c>
      <c r="G29" s="53">
        <f>'DOE25'!K358+'DOE25'!K359+'DOE25'!K360</f>
        <v>1194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262659.89</v>
      </c>
      <c r="D31" s="20">
        <f>'DOE25'!L290+'DOE25'!L309+'DOE25'!L328+'DOE25'!L333+'DOE25'!L334+'DOE25'!L335-F31-G31</f>
        <v>250146.52000000002</v>
      </c>
      <c r="E31" s="243"/>
      <c r="F31" s="255">
        <f>'DOE25'!J290+'DOE25'!J309+'DOE25'!J328+'DOE25'!J333+'DOE25'!J334+'DOE25'!J335</f>
        <v>9639.3700000000008</v>
      </c>
      <c r="G31" s="53">
        <f>'DOE25'!K290+'DOE25'!K309+'DOE25'!K328+'DOE25'!K333+'DOE25'!K334+'DOE25'!K335</f>
        <v>2874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12473896.989999998</v>
      </c>
      <c r="E33" s="246">
        <f>SUM(E5:E31)</f>
        <v>143640.23000000001</v>
      </c>
      <c r="F33" s="246">
        <f>SUM(F5:F31)</f>
        <v>150005.19</v>
      </c>
      <c r="G33" s="246">
        <f>SUM(G5:G31)</f>
        <v>109511.87000000001</v>
      </c>
      <c r="H33" s="246">
        <f>SUM(H5:H31)</f>
        <v>104164.67</v>
      </c>
    </row>
    <row r="35" spans="2:8" ht="12" thickBot="1" x14ac:dyDescent="0.25">
      <c r="B35" s="253" t="s">
        <v>847</v>
      </c>
      <c r="D35" s="254">
        <f>E33</f>
        <v>143640.23000000001</v>
      </c>
      <c r="E35" s="249"/>
    </row>
    <row r="36" spans="2:8" ht="12" thickTop="1" x14ac:dyDescent="0.2">
      <c r="B36" t="s">
        <v>815</v>
      </c>
      <c r="D36" s="20">
        <f>D33</f>
        <v>12473896.989999998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47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Alton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1110618.25</v>
      </c>
      <c r="D8" s="95">
        <f>'DOE25'!G9</f>
        <v>112</v>
      </c>
      <c r="E8" s="95">
        <f>'DOE25'!H9</f>
        <v>0</v>
      </c>
      <c r="F8" s="95">
        <f>'DOE25'!I9</f>
        <v>1617526.98</v>
      </c>
      <c r="G8" s="95">
        <f>'DOE25'!J9</f>
        <v>1009178.5700000001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154752.54999999999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34564.120000000003</v>
      </c>
      <c r="D11" s="95">
        <f>'DOE25'!G12</f>
        <v>5508.03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408709.1</v>
      </c>
      <c r="D12" s="95">
        <f>'DOE25'!G13</f>
        <v>12280.16</v>
      </c>
      <c r="E12" s="95">
        <f>'DOE25'!H13</f>
        <v>49490.35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1553891.4700000002</v>
      </c>
      <c r="D18" s="41">
        <f>SUM(D8:D17)</f>
        <v>172652.74</v>
      </c>
      <c r="E18" s="41">
        <f>SUM(E8:E17)</f>
        <v>49490.35</v>
      </c>
      <c r="F18" s="41">
        <f>SUM(F8:F17)</f>
        <v>1617526.98</v>
      </c>
      <c r="G18" s="41">
        <f>SUM(G8:G17)</f>
        <v>1009178.5700000001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38169.620000000003</v>
      </c>
      <c r="F21" s="95">
        <f>'DOE25'!I22</f>
        <v>203016.53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167522.95000000001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54416.98</v>
      </c>
      <c r="D23" s="95">
        <f>'DOE25'!G24</f>
        <v>412.42</v>
      </c>
      <c r="E23" s="95">
        <f>'DOE25'!H24</f>
        <v>1500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-6424.6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420789.44</v>
      </c>
      <c r="D27" s="95">
        <f>'DOE25'!G28</f>
        <v>4717.37</v>
      </c>
      <c r="E27" s="95">
        <f>'DOE25'!H28</f>
        <v>9413.58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407.15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475206.42</v>
      </c>
      <c r="D31" s="41">
        <f>SUM(D21:D30)</f>
        <v>172652.74000000002</v>
      </c>
      <c r="E31" s="41">
        <f>SUM(E21:E30)</f>
        <v>49490.350000000006</v>
      </c>
      <c r="F31" s="41">
        <f>SUM(F21:F30)</f>
        <v>196591.93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1420935.05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38195.79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138281.68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1009178.5700000001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92500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809707.58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1078685.0499999998</v>
      </c>
      <c r="D50" s="41">
        <f>SUM(D34:D49)</f>
        <v>0</v>
      </c>
      <c r="E50" s="41">
        <f>SUM(E34:E49)</f>
        <v>0</v>
      </c>
      <c r="F50" s="41">
        <f>SUM(F34:F49)</f>
        <v>1420935.05</v>
      </c>
      <c r="G50" s="41">
        <f>SUM(G34:G49)</f>
        <v>1009178.5700000001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1553891.4699999997</v>
      </c>
      <c r="D51" s="41">
        <f>D50+D31</f>
        <v>172652.74000000002</v>
      </c>
      <c r="E51" s="41">
        <f>E50+E31</f>
        <v>49490.350000000006</v>
      </c>
      <c r="F51" s="41">
        <f>F50+F31</f>
        <v>1617526.98</v>
      </c>
      <c r="G51" s="41">
        <f>G50+G31</f>
        <v>1009178.5700000001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9543371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195.05</v>
      </c>
      <c r="E59" s="95">
        <f>'DOE25'!H96</f>
        <v>0</v>
      </c>
      <c r="F59" s="95">
        <f>'DOE25'!I96</f>
        <v>9509.3700000000008</v>
      </c>
      <c r="G59" s="95">
        <f>'DOE25'!J96</f>
        <v>3780.17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102686.13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67400.09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67400.09</v>
      </c>
      <c r="D62" s="130">
        <f>SUM(D57:D61)</f>
        <v>102881.18000000001</v>
      </c>
      <c r="E62" s="130">
        <f>SUM(E57:E61)</f>
        <v>0</v>
      </c>
      <c r="F62" s="130">
        <f>SUM(F57:F61)</f>
        <v>9509.3700000000008</v>
      </c>
      <c r="G62" s="130">
        <f>SUM(G57:G61)</f>
        <v>3780.17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9610771.0899999999</v>
      </c>
      <c r="D63" s="22">
        <f>D56+D62</f>
        <v>102881.18000000001</v>
      </c>
      <c r="E63" s="22">
        <f>E56+E62</f>
        <v>0</v>
      </c>
      <c r="F63" s="22">
        <f>F56+F62</f>
        <v>9509.3700000000008</v>
      </c>
      <c r="G63" s="22">
        <f>G56+G62</f>
        <v>3780.17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3555416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3555416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10287.120000000001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2901.71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10287.120000000001</v>
      </c>
      <c r="D78" s="130">
        <f>SUM(D72:D77)</f>
        <v>2901.71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3565703.12</v>
      </c>
      <c r="D81" s="130">
        <f>SUM(D79:D80)+D78+D70</f>
        <v>2901.71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15957.17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161083.1</v>
      </c>
      <c r="D88" s="95">
        <f>SUM('DOE25'!G153:G161)</f>
        <v>110878.93</v>
      </c>
      <c r="E88" s="95">
        <f>SUM('DOE25'!H153:H161)</f>
        <v>262659.89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161083.1</v>
      </c>
      <c r="D91" s="131">
        <f>SUM(D85:D90)</f>
        <v>126836.09999999999</v>
      </c>
      <c r="E91" s="131">
        <f>SUM(E85:E90)</f>
        <v>262659.89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3941722.16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5508.03</v>
      </c>
      <c r="E96" s="95">
        <f>'DOE25'!H179</f>
        <v>0</v>
      </c>
      <c r="F96" s="95">
        <f>'DOE25'!I179</f>
        <v>0</v>
      </c>
      <c r="G96" s="95">
        <f>'DOE25'!J179</f>
        <v>218282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283625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5508.03</v>
      </c>
      <c r="E103" s="86">
        <f>SUM(E93:E102)</f>
        <v>0</v>
      </c>
      <c r="F103" s="86">
        <f>SUM(F93:F102)</f>
        <v>4225347.16</v>
      </c>
      <c r="G103" s="86">
        <f>SUM(G93:G102)</f>
        <v>218282</v>
      </c>
    </row>
    <row r="104" spans="1:7" ht="12.75" thickTop="1" thickBot="1" x14ac:dyDescent="0.25">
      <c r="A104" s="33" t="s">
        <v>765</v>
      </c>
      <c r="C104" s="86">
        <f>C63+C81+C91+C103</f>
        <v>13337557.310000001</v>
      </c>
      <c r="D104" s="86">
        <f>D63+D81+D91+D103</f>
        <v>238127.02</v>
      </c>
      <c r="E104" s="86">
        <f>E63+E81+E91+E103</f>
        <v>262659.89</v>
      </c>
      <c r="F104" s="86">
        <f>F63+F81+F91+F103</f>
        <v>4234856.53</v>
      </c>
      <c r="G104" s="86">
        <f>G63+G81+G103</f>
        <v>222062.17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7612180.3799999999</v>
      </c>
      <c r="D109" s="24" t="s">
        <v>289</v>
      </c>
      <c r="E109" s="95">
        <f>('DOE25'!L276)+('DOE25'!L295)+('DOE25'!L314)</f>
        <v>124026.43000000001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1939098.4100000001</v>
      </c>
      <c r="D110" s="24" t="s">
        <v>289</v>
      </c>
      <c r="E110" s="95">
        <f>('DOE25'!L277)+('DOE25'!L296)+('DOE25'!L315)</f>
        <v>120377.5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73685.23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9624964.0199999996</v>
      </c>
      <c r="D115" s="86">
        <f>SUM(D109:D114)</f>
        <v>0</v>
      </c>
      <c r="E115" s="86">
        <f>SUM(E109:E114)</f>
        <v>244403.93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480639.76000000007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165746.23000000001</v>
      </c>
      <c r="D119" s="24" t="s">
        <v>289</v>
      </c>
      <c r="E119" s="95">
        <f>+('DOE25'!L282)+('DOE25'!L301)+('DOE25'!L320)</f>
        <v>18255.96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278907.49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351398.57999999996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123191.40000000001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926922.63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487906.41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238127.02000000005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2814712.5</v>
      </c>
      <c r="D128" s="86">
        <f>SUM(D118:D127)</f>
        <v>238127.02000000005</v>
      </c>
      <c r="E128" s="86">
        <f>SUM(E118:E127)</f>
        <v>18255.96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6500</v>
      </c>
      <c r="D130" s="24" t="s">
        <v>289</v>
      </c>
      <c r="E130" s="129">
        <f>'DOE25'!L336</f>
        <v>0</v>
      </c>
      <c r="F130" s="129">
        <f>SUM('DOE25'!L374:'DOE25'!L380)</f>
        <v>2813921.48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104164.67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5508.03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45261.619999999995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176800.55000000002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-3780.1700000000128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334454.69999999995</v>
      </c>
      <c r="D144" s="141">
        <f>SUM(D130:D143)</f>
        <v>0</v>
      </c>
      <c r="E144" s="141">
        <f>SUM(E130:E143)</f>
        <v>0</v>
      </c>
      <c r="F144" s="141">
        <f>SUM(F130:F143)</f>
        <v>2813921.48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12774131.219999999</v>
      </c>
      <c r="D145" s="86">
        <f>(D115+D128+D144)</f>
        <v>238127.02000000005</v>
      </c>
      <c r="E145" s="86">
        <f>(E115+E128+E144)</f>
        <v>262659.89</v>
      </c>
      <c r="F145" s="86">
        <f>(F115+F128+F144)</f>
        <v>2813921.48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07/14</v>
      </c>
      <c r="C152" s="152" t="str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08/19</v>
      </c>
      <c r="C153" s="152" t="str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3535000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5.0999999999999996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3535000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3535000</v>
      </c>
    </row>
    <row r="157" spans="1:9" x14ac:dyDescent="0.2">
      <c r="A157" s="22" t="s">
        <v>33</v>
      </c>
      <c r="B157" s="137">
        <f>'DOE25'!F496</f>
        <v>104164.67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104164.67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3535000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3535000</v>
      </c>
    </row>
    <row r="160" spans="1:9" x14ac:dyDescent="0.2">
      <c r="A160" s="22" t="s">
        <v>36</v>
      </c>
      <c r="B160" s="137">
        <f>'DOE25'!F499</f>
        <v>449947.5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449947.5</v>
      </c>
    </row>
    <row r="161" spans="1:7" x14ac:dyDescent="0.2">
      <c r="A161" s="22" t="s">
        <v>37</v>
      </c>
      <c r="B161" s="137">
        <f>'DOE25'!F500</f>
        <v>3984947.5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3984947.5</v>
      </c>
    </row>
    <row r="162" spans="1:7" x14ac:dyDescent="0.2">
      <c r="A162" s="22" t="s">
        <v>38</v>
      </c>
      <c r="B162" s="137">
        <f>'DOE25'!F501</f>
        <v>710000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710000</v>
      </c>
    </row>
    <row r="163" spans="1:7" x14ac:dyDescent="0.2">
      <c r="A163" s="22" t="s">
        <v>39</v>
      </c>
      <c r="B163" s="137">
        <f>'DOE25'!F502</f>
        <v>162180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162180</v>
      </c>
    </row>
    <row r="164" spans="1:7" x14ac:dyDescent="0.2">
      <c r="A164" s="22" t="s">
        <v>246</v>
      </c>
      <c r="B164" s="137">
        <f>'DOE25'!F503</f>
        <v>872180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872180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Alton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16474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16474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7736207</v>
      </c>
      <c r="D10" s="182">
        <f>ROUND((C10/$C$28)*100,1)</f>
        <v>59.8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2059476</v>
      </c>
      <c r="D11" s="182">
        <f>ROUND((C11/$C$28)*100,1)</f>
        <v>15.9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73685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480640</v>
      </c>
      <c r="D15" s="182">
        <f t="shared" ref="D15:D27" si="0">ROUND((C15/$C$28)*100,1)</f>
        <v>3.7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184002</v>
      </c>
      <c r="D16" s="182">
        <f t="shared" si="0"/>
        <v>1.4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278907</v>
      </c>
      <c r="D17" s="182">
        <f t="shared" si="0"/>
        <v>2.2000000000000002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351399</v>
      </c>
      <c r="D18" s="182">
        <f t="shared" si="0"/>
        <v>2.7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123191</v>
      </c>
      <c r="D19" s="182">
        <f t="shared" si="0"/>
        <v>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926923</v>
      </c>
      <c r="D20" s="182">
        <f t="shared" si="0"/>
        <v>7.2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487906</v>
      </c>
      <c r="D21" s="182">
        <f t="shared" si="0"/>
        <v>3.8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104165</v>
      </c>
      <c r="D25" s="182">
        <f t="shared" si="0"/>
        <v>0.8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135440.87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12941941.869999999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2820421</v>
      </c>
    </row>
    <row r="30" spans="1:4" x14ac:dyDescent="0.2">
      <c r="B30" s="187" t="s">
        <v>729</v>
      </c>
      <c r="C30" s="180">
        <f>SUM(C28:C29)</f>
        <v>15762362.869999999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9543371</v>
      </c>
      <c r="D35" s="182">
        <f t="shared" ref="D35:D40" si="1">ROUND((C35/$C$41)*100,1)</f>
        <v>69.400000000000006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80884.679999997839</v>
      </c>
      <c r="D36" s="182">
        <f t="shared" si="1"/>
        <v>0.6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3555416</v>
      </c>
      <c r="D37" s="182">
        <f t="shared" si="1"/>
        <v>25.9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13189</v>
      </c>
      <c r="D38" s="182">
        <f t="shared" si="1"/>
        <v>0.1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550579</v>
      </c>
      <c r="D39" s="182">
        <f t="shared" si="1"/>
        <v>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13743439.679999998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3941722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Alton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2015-10-05T17:20:01Z</cp:lastPrinted>
  <dcterms:created xsi:type="dcterms:W3CDTF">1997-12-04T19:04:30Z</dcterms:created>
  <dcterms:modified xsi:type="dcterms:W3CDTF">2015-10-23T17:31:46Z</dcterms:modified>
</cp:coreProperties>
</file>