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72" i="1" l="1"/>
  <c r="G459" i="1"/>
  <c r="H240" i="1" l="1"/>
  <c r="H204" i="1"/>
  <c r="H222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L269" i="1"/>
  <c r="L349" i="1"/>
  <c r="C26" i="10" s="1"/>
  <c r="L350" i="1"/>
  <c r="I665" i="1"/>
  <c r="I670" i="1"/>
  <c r="L211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I460" i="1"/>
  <c r="F461" i="1"/>
  <c r="H461" i="1"/>
  <c r="F470" i="1"/>
  <c r="G470" i="1"/>
  <c r="H470" i="1"/>
  <c r="I470" i="1"/>
  <c r="I476" i="1" s="1"/>
  <c r="H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L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G641" i="1"/>
  <c r="H641" i="1"/>
  <c r="J641" i="1" s="1"/>
  <c r="G643" i="1"/>
  <c r="H643" i="1"/>
  <c r="J643" i="1" s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K271" i="1" s="1"/>
  <c r="I257" i="1"/>
  <c r="G257" i="1"/>
  <c r="G271" i="1" s="1"/>
  <c r="L328" i="1"/>
  <c r="A31" i="12"/>
  <c r="D62" i="2"/>
  <c r="D63" i="2" s="1"/>
  <c r="D18" i="2"/>
  <c r="C91" i="2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H476" i="1"/>
  <c r="H624" i="1" s="1"/>
  <c r="J624" i="1" s="1"/>
  <c r="G476" i="1"/>
  <c r="H623" i="1" s="1"/>
  <c r="J623" i="1" s="1"/>
  <c r="G338" i="1"/>
  <c r="G352" i="1" s="1"/>
  <c r="J140" i="1"/>
  <c r="G22" i="2"/>
  <c r="J552" i="1"/>
  <c r="H140" i="1"/>
  <c r="F22" i="13"/>
  <c r="C22" i="13" s="1"/>
  <c r="J634" i="1"/>
  <c r="H338" i="1"/>
  <c r="H352" i="1" s="1"/>
  <c r="F338" i="1"/>
  <c r="F352" i="1" s="1"/>
  <c r="H192" i="1"/>
  <c r="F552" i="1"/>
  <c r="D5" i="13"/>
  <c r="C5" i="13" s="1"/>
  <c r="L570" i="1"/>
  <c r="I571" i="1"/>
  <c r="G36" i="2"/>
  <c r="I452" i="1" l="1"/>
  <c r="I461" i="1" s="1"/>
  <c r="H642" i="1" s="1"/>
  <c r="G645" i="1"/>
  <c r="J645" i="1" s="1"/>
  <c r="G461" i="1"/>
  <c r="H640" i="1" s="1"/>
  <c r="J640" i="1" s="1"/>
  <c r="I446" i="1"/>
  <c r="G642" i="1" s="1"/>
  <c r="F476" i="1"/>
  <c r="H622" i="1" s="1"/>
  <c r="C18" i="2"/>
  <c r="J651" i="1"/>
  <c r="K550" i="1"/>
  <c r="K551" i="1"/>
  <c r="K549" i="1"/>
  <c r="K545" i="1"/>
  <c r="L270" i="1"/>
  <c r="L247" i="1"/>
  <c r="L257" i="1" s="1"/>
  <c r="C12" i="10"/>
  <c r="H257" i="1"/>
  <c r="H271" i="1" s="1"/>
  <c r="E128" i="2"/>
  <c r="C16" i="13"/>
  <c r="E13" i="13"/>
  <c r="C13" i="13" s="1"/>
  <c r="E8" i="13"/>
  <c r="C8" i="13" s="1"/>
  <c r="D12" i="13"/>
  <c r="C12" i="13" s="1"/>
  <c r="L290" i="1"/>
  <c r="F660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81" i="2"/>
  <c r="H660" i="1"/>
  <c r="H664" i="1" s="1"/>
  <c r="H667" i="1" s="1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E104" i="2" s="1"/>
  <c r="F81" i="2"/>
  <c r="L351" i="1"/>
  <c r="H647" i="1"/>
  <c r="J647" i="1" s="1"/>
  <c r="G625" i="1"/>
  <c r="J625" i="1" s="1"/>
  <c r="L614" i="1"/>
  <c r="L529" i="1"/>
  <c r="L545" i="1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E145" i="2" s="1"/>
  <c r="F50" i="2"/>
  <c r="F51" i="2" s="1"/>
  <c r="L338" i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K552" i="1" l="1"/>
  <c r="F51" i="1"/>
  <c r="C49" i="2"/>
  <c r="C50" i="2" s="1"/>
  <c r="C51" i="2" s="1"/>
  <c r="L352" i="1"/>
  <c r="G633" i="1" s="1"/>
  <c r="J633" i="1" s="1"/>
  <c r="J642" i="1"/>
  <c r="H646" i="1"/>
  <c r="J646" i="1" s="1"/>
  <c r="G104" i="2"/>
  <c r="G51" i="2"/>
  <c r="L271" i="1"/>
  <c r="G632" i="1" s="1"/>
  <c r="J632" i="1" s="1"/>
  <c r="C63" i="2"/>
  <c r="C104" i="2" s="1"/>
  <c r="G667" i="1"/>
  <c r="H672" i="1"/>
  <c r="C6" i="10" s="1"/>
  <c r="I660" i="1"/>
  <c r="I664" i="1" s="1"/>
  <c r="I672" i="1" s="1"/>
  <c r="C7" i="10" s="1"/>
  <c r="C128" i="2"/>
  <c r="C25" i="13"/>
  <c r="H33" i="13"/>
  <c r="C28" i="10"/>
  <c r="D23" i="10" s="1"/>
  <c r="C145" i="2"/>
  <c r="F664" i="1"/>
  <c r="E33" i="13"/>
  <c r="D35" i="13" s="1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G622" i="1" l="1"/>
  <c r="J622" i="1" s="1"/>
  <c r="F52" i="1"/>
  <c r="H617" i="1" s="1"/>
  <c r="J617" i="1" s="1"/>
  <c r="D20" i="10"/>
  <c r="D25" i="10"/>
  <c r="D1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F672" i="1"/>
  <c r="C4" i="10" s="1"/>
  <c r="F667" i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<sst xmlns="http://schemas.openxmlformats.org/spreadsheetml/2006/main" count="3959" uniqueCount="915">
  <si>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</si>
  <si>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</si>
  <si>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</si>
  <si>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</si>
  <si>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</si>
  <si>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</si>
  <si>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</si>
  <si>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</si>
  <si>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</si>
  <si>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</si>
  <si>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</si>
  <si>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</si>
  <si>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</si>
  <si>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</si>
  <si>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</si>
  <si>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</si>
  <si>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</si>
  <si>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</si>
  <si>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</si>
  <si>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</si>
  <si>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</si>
  <si>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</si>
  <si>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</si>
  <si>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</si>
  <si>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</si>
  <si>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</si>
  <si>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</si>
  <si>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</si>
  <si>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</si>
  <si>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</si>
  <si>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</si>
  <si>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</si>
  <si>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</si>
  <si>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</si>
  <si>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</si>
  <si>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</si>
  <si>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</si>
  <si>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</si>
  <si>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</si>
  <si>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</si>
  <si>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</si>
  <si>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</si>
  <si>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</si>
  <si>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</si>
  <si>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</si>
  <si>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</si>
  <si>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</si>
  <si>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</si>
  <si>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</si>
  <si>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</si>
  <si>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</si>
  <si>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</si>
  <si>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</si>
  <si>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</si>
  <si>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</si>
  <si>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</si>
  <si>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</si>
  <si>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</si>
  <si>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</si>
  <si>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</si>
  <si>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</si>
  <si>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</si>
  <si>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</si>
  <si>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</si>
  <si>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</si>
  <si>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</si>
  <si>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</si>
  <si>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</si>
  <si>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</si>
  <si>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</si>
  <si>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</si>
  <si>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</si>
  <si>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</si>
  <si>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</si>
  <si>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</si>
  <si>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</si>
  <si>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</si>
  <si>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</si>
  <si>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</si>
  <si>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</si>
  <si>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</si>
  <si>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</si>
  <si>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</si>
  <si>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</si>
  <si>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</si>
  <si>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</si>
  <si>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</si>
  <si>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</si>
  <si>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</si>
  <si>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</si>
  <si>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</si>
  <si>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</si>
  <si>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</si>
  <si>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</si>
  <si>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</si>
  <si>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</si>
  <si>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</si>
  <si>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</si>
  <si>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</si>
  <si>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</si>
  <si>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</si>
  <si>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</si>
  <si>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</si>
  <si>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</si>
  <si>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</si>
  <si>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</si>
  <si>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</si>
  <si>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</si>
  <si>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</si>
  <si>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</si>
  <si>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</si>
  <si>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</si>
  <si>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</si>
  <si>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</si>
  <si>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</si>
  <si>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</si>
  <si>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</si>
  <si>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</si>
  <si>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</si>
  <si>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</si>
  <si>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</si>
  <si>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</si>
  <si>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</si>
  <si>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</si>
  <si>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</si>
  <si>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</si>
  <si>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</si>
  <si>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</si>
  <si>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</si>
  <si>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</si>
  <si>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</si>
  <si>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</si>
  <si>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</si>
  <si>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</si>
  <si>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</si>
  <si>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</si>
  <si>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</si>
  <si>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</si>
  <si>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</si>
  <si>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</si>
  <si>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</si>
  <si>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</si>
  <si>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</si>
  <si>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</si>
  <si>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</si>
  <si>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</si>
  <si>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</si>
  <si>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</si>
  <si>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</si>
  <si>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</si>
  <si>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</si>
  <si>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</si>
  <si>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</si>
  <si>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</si>
  <si>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</si>
  <si>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</si>
  <si>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</si>
  <si>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</si>
  <si>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</si>
  <si>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</si>
  <si>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</si>
  <si>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</si>
  <si>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</si>
  <si>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</si>
  <si>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</si>
  <si>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</si>
  <si>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</si>
  <si>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</si>
  <si>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</si>
  <si>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</si>
  <si>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</si>
  <si>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</si>
  <si>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</si>
  <si>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</si>
  <si>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</si>
  <si>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</si>
  <si>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</si>
  <si>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</si>
  <si>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</si>
  <si>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</si>
  <si>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</si>
  <si>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</si>
  <si>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</si>
  <si>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</si>
  <si>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</si>
  <si>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</si>
  <si>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</si>
  <si>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</si>
  <si>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</si>
  <si>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</si>
  <si>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</si>
  <si>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</si>
  <si>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</si>
  <si>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</si>
  <si>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</si>
  <si>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</si>
  <si>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</si>
  <si>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</si>
  <si>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</si>
  <si>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</si>
  <si>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</si>
  <si>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</si>
  <si>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</si>
  <si>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</si>
  <si>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</si>
  <si>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</si>
  <si>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</si>
  <si>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</si>
  <si>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</si>
  <si>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</si>
  <si>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</si>
  <si>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</si>
  <si>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</si>
  <si>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</si>
  <si>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</si>
  <si>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</si>
  <si>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</si>
  <si>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</si>
  <si>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</si>
  <si>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</si>
  <si>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</si>
  <si>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</si>
  <si>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</si>
  <si>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</si>
  <si>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</si>
  <si>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</si>
  <si>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</si>
  <si>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</si>
  <si>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</si>
  <si>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</si>
  <si>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</si>
  <si>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</si>
  <si>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</si>
  <si>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</si>
  <si>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</si>
  <si>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</si>
  <si>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</si>
  <si>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</si>
  <si>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</si>
  <si>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</si>
  <si>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</si>
  <si>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</si>
  <si>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</si>
  <si>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</si>
  <si>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</si>
  <si>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</si>
  <si>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</si>
  <si>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</si>
  <si>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</si>
  <si>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</si>
  <si>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</si>
  <si>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</si>
  <si>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</si>
  <si>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</si>
  <si>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</si>
  <si>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</si>
  <si>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</si>
  <si>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</si>
  <si>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</si>
  <si>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</si>
  <si>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</si>
  <si>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</si>
  <si>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</si>
  <si>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</si>
  <si>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</si>
  <si>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</si>
  <si>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</si>
  <si>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</si>
  <si>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</si>
  <si>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</si>
  <si>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</si>
  <si>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</si>
  <si>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</si>
  <si>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</si>
  <si>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</si>
  <si>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</si>
  <si>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</si>
  <si>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</si>
  <si>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</si>
  <si>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</si>
  <si>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</si>
  <si>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</si>
  <si>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</si>
  <si>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</si>
  <si>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</si>
  <si>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</si>
  <si>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</si>
  <si>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</si>
  <si>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</si>
  <si>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</si>
  <si>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</si>
  <si>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</si>
  <si>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</si>
  <si>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</si>
  <si>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</si>
  <si>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</si>
  <si>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</si>
  <si>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</si>
  <si>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</si>
  <si>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</si>
  <si>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</si>
  <si>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</si>
  <si>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</si>
  <si>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</si>
  <si>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</si>
  <si>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</si>
  <si>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</si>
  <si>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</si>
  <si>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</si>
  <si>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</si>
  <si>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</si>
  <si>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</si>
  <si>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</si>
  <si>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</si>
  <si>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</si>
  <si>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</si>
  <si>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</si>
  <si>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</si>
  <si>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</si>
  <si>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</si>
  <si>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</si>
  <si>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</si>
  <si>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</si>
  <si>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</si>
  <si>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</si>
  <si>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</si>
  <si>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</si>
  <si>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</si>
  <si>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</si>
  <si>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</si>
  <si>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</si>
  <si>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</si>
  <si>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</si>
  <si>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</si>
  <si>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</si>
  <si>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</si>
  <si>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</si>
  <si>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</si>
  <si>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</si>
  <si>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</si>
  <si>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</si>
  <si>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</si>
  <si>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</si>
  <si>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</si>
  <si>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</si>
  <si>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</si>
  <si>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</si>
  <si>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</si>
  <si>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</si>
  <si>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</si>
  <si>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</si>
  <si>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</si>
  <si>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</si>
  <si>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</si>
  <si>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</si>
  <si>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</si>
  <si>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</si>
  <si>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</si>
  <si>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</si>
  <si>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</si>
  <si>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</si>
  <si>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</si>
  <si>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</si>
  <si>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</si>
  <si>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</si>
  <si>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</si>
  <si>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</si>
  <si>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</si>
  <si>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</si>
  <si>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</si>
  <si>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</si>
  <si>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</si>
  <si>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</si>
  <si>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</si>
  <si>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</si>
  <si>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</si>
  <si>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</si>
  <si>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</si>
  <si>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</si>
  <si>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</si>
  <si>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</si>
  <si>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</si>
  <si>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</si>
  <si>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</si>
  <si>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</si>
  <si>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</si>
  <si>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</si>
  <si>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</si>
  <si>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</si>
  <si>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</si>
  <si>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</si>
  <si>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</si>
  <si>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</si>
  <si>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</si>
  <si>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</si>
  <si>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</si>
  <si>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</si>
  <si>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</si>
  <si>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</si>
  <si>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</si>
  <si>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</si>
  <si>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</si>
  <si>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</si>
  <si>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</si>
  <si>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</si>
  <si>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</si>
  <si>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</si>
  <si>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</si>
  <si>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</si>
  <si>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</si>
  <si>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</si>
  <si>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</si>
  <si>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</si>
  <si>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</si>
  <si>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</si>
  <si>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</si>
  <si>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</si>
  <si>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</si>
  <si>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</si>
  <si>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</si>
  <si>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</si>
  <si>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</si>
  <si>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</si>
  <si>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</si>
  <si>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</si>
  <si>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</si>
  <si>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</si>
  <si>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</si>
  <si>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</si>
  <si>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</si>
  <si>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</si>
  <si>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</si>
  <si>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</si>
  <si>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</si>
  <si>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</si>
  <si>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</si>
  <si>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</si>
  <si>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</si>
  <si>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</si>
  <si>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</si>
  <si>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</si>
  <si>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</si>
  <si>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</si>
  <si>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</si>
  <si>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</si>
  <si>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</si>
  <si>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</si>
  <si>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</si>
  <si>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</si>
  <si>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</si>
  <si>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</si>
  <si>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</si>
  <si>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</si>
  <si>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</si>
  <si>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</si>
  <si>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</si>
  <si>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</si>
  <si>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</si>
  <si>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</si>
  <si>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</si>
  <si>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</si>
  <si>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</si>
  <si>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</si>
  <si>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</si>
  <si>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</si>
  <si>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</si>
  <si>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</si>
  <si>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</si>
  <si>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</si>
  <si>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</si>
  <si>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</si>
  <si>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</si>
  <si>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</si>
  <si>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</si>
  <si>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</si>
  <si>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</si>
  <si>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</si>
  <si>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</si>
  <si>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</si>
  <si>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</si>
  <si>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</si>
  <si>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</si>
  <si>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</si>
  <si>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</si>
  <si>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</si>
  <si>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</si>
  <si>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</si>
  <si>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</si>
  <si>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</si>
  <si>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</si>
  <si>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</si>
  <si>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</si>
  <si>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</si>
  <si>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</si>
  <si>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</si>
  <si>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</si>
  <si>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</si>
  <si>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</si>
  <si>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</si>
  <si>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</si>
  <si>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</si>
  <si>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</si>
  <si>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</si>
  <si>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</si>
  <si>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</si>
  <si>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</si>
  <si>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</si>
  <si>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</si>
  <si>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</si>
  <si>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</si>
  <si>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</si>
  <si>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</si>
  <si>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</si>
  <si>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</si>
  <si>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</si>
  <si>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</si>
  <si>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</si>
  <si>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</si>
  <si>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</si>
  <si>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</si>
  <si>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</si>
  <si>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</si>
  <si>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</si>
  <si>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</si>
  <si>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</si>
  <si>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</si>
  <si>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</si>
  <si>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</si>
  <si>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</si>
  <si>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</si>
  <si>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</si>
  <si>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</si>
  <si>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</si>
  <si>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</si>
  <si>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</si>
  <si>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</si>
  <si>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</si>
  <si>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</si>
  <si>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</si>
  <si>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</si>
  <si>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</si>
  <si>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</si>
  <si>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</si>
  <si>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</si>
  <si>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</si>
  <si>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</si>
  <si>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</si>
  <si>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</si>
  <si>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</si>
  <si>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</si>
  <si>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</si>
  <si>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</si>
  <si>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</si>
  <si>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</si>
  <si>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</si>
  <si>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</si>
  <si>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</si>
  <si>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</si>
  <si>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</si>
  <si>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</si>
  <si>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</si>
  <si>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</si>
  <si>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</si>
  <si>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</si>
  <si>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</si>
  <si>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</si>
  <si>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</si>
  <si>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</si>
  <si>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</si>
  <si>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</si>
  <si>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</si>
  <si>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</si>
  <si>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</si>
  <si>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</si>
  <si>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</si>
  <si>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</si>
  <si>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</si>
  <si>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</si>
  <si>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</si>
  <si>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</si>
  <si>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</si>
  <si>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</si>
  <si>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</si>
  <si>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</si>
  <si>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</si>
  <si>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</si>
  <si>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</si>
  <si>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</si>
  <si>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</si>
  <si>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</si>
  <si>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</si>
  <si>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</si>
  <si>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</si>
  <si>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</si>
  <si>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</si>
  <si>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</si>
  <si>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</si>
  <si>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</si>
  <si>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</si>
  <si>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</si>
  <si>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</si>
  <si>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</si>
  <si>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</si>
  <si>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</si>
  <si>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</si>
  <si>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</si>
  <si>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</si>
  <si>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</si>
  <si>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</si>
  <si>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</si>
  <si>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</si>
  <si>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</si>
  <si>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</si>
  <si>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</si>
  <si>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</si>
  <si>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</si>
  <si>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</si>
  <si>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</si>
  <si>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</si>
  <si>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</si>
  <si>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</si>
  <si>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</si>
  <si>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</si>
  <si>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</si>
  <si>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</si>
  <si>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</si>
  <si>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</si>
  <si>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</si>
  <si>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</si>
  <si>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</si>
  <si>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</si>
  <si>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</si>
  <si>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</si>
  <si>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</si>
  <si>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</si>
  <si>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</si>
  <si>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</si>
  <si>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</si>
  <si>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</si>
  <si>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</si>
  <si>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</si>
  <si>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</si>
  <si>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</si>
  <si>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</si>
  <si>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</si>
  <si>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</si>
  <si>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</si>
  <si>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</si>
  <si>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</si>
  <si>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</si>
  <si>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</si>
  <si>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</si>
  <si>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</si>
  <si>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</si>
  <si>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</si>
  <si>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</si>
  <si>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</si>
  <si>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</si>
  <si>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</si>
  <si>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</si>
  <si>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</si>
  <si>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</si>
  <si>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</si>
  <si>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</si>
  <si>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</si>
  <si>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</si>
  <si>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</si>
  <si>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</si>
  <si>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</si>
  <si>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</si>
  <si>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</si>
  <si>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</si>
  <si>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</si>
  <si>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</si>
  <si>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</si>
  <si>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</si>
  <si>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</si>
  <si>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</si>
  <si>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</si>
  <si>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</si>
  <si>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</si>
  <si>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</si>
  <si>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</si>
  <si>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</si>
  <si>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</si>
  <si>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</si>
  <si>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</si>
  <si>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</si>
  <si>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</si>
  <si>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</si>
  <si>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</si>
  <si>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</si>
  <si>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</si>
  <si>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</si>
  <si>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</si>
  <si>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</si>
  <si>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</si>
  <si>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</si>
  <si>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</si>
  <si>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</si>
  <si>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</si>
  <si>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</si>
  <si>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</si>
  <si>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</si>
  <si>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</si>
  <si>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</si>
  <si>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</si>
  <si>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</si>
  <si>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</si>
  <si>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</si>
  <si>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</si>
  <si>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</si>
  <si>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</si>
  <si>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</si>
  <si>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</si>
  <si>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</si>
  <si>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</si>
  <si>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</si>
  <si>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</si>
  <si>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</si>
  <si>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</si>
  <si>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</si>
  <si>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</si>
  <si>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</si>
  <si>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</si>
  <si>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</si>
  <si>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</si>
  <si>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</si>
  <si>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</si>
  <si>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</si>
  <si>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</si>
  <si>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</si>
  <si>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</si>
  <si>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</si>
  <si>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</si>
  <si>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</si>
  <si>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</si>
  <si>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</si>
  <si>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</si>
  <si>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</si>
  <si>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</si>
  <si>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</si>
  <si>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</si>
  <si>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</si>
  <si>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</si>
  <si>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</si>
  <si>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</si>
  <si>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</si>
  <si>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</si>
  <si>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</si>
  <si>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</si>
  <si>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</si>
  <si>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</si>
  <si>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</si>
  <si>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</si>
  <si>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</si>
  <si>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</si>
  <si>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</si>
  <si>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</si>
  <si>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</si>
  <si>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</si>
  <si>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</si>
  <si>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</si>
  <si>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</si>
  <si>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</si>
  <si>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</si>
  <si>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</si>
  <si>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</si>
  <si>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</si>
  <si>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</si>
  <si>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</si>
  <si>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</si>
  <si>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</si>
  <si>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</si>
  <si>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</si>
  <si>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</si>
  <si>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</si>
  <si>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</si>
  <si>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</si>
  <si>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</si>
  <si>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</si>
  <si>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</si>
  <si>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</si>
  <si>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</si>
  <si>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</si>
  <si>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</si>
  <si>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</si>
  <si>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</si>
  <si>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</si>
  <si>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</si>
  <si>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</si>
  <si>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</si>
  <si>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</si>
  <si>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</si>
  <si>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</si>
  <si>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</si>
  <si>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</si>
  <si>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</si>
  <si>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</si>
  <si>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</si>
  <si>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</si>
  <si>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</si>
  <si>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</si>
  <si>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</si>
  <si>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</si>
  <si>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</si>
  <si>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</si>
  <si>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</si>
  <si>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</si>
  <si>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</si>
  <si>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</si>
  <si>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</si>
  <si>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</si>
  <si>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</si>
  <si>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</si>
  <si>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</si>
  <si>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</si>
  <si>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</si>
  <si>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</si>
  <si>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</si>
  <si>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</si>
  <si>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</si>
  <si>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</si>
  <si>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</si>
  <si>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</si>
  <si>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</si>
  <si>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</si>
  <si>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</si>
  <si>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</si>
  <si>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</si>
  <si>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</si>
  <si>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</si>
  <si>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</si>
  <si>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</si>
  <si>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</si>
  <si>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</si>
  <si>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</si>
  <si>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</si>
  <si>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</si>
  <si>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</si>
  <si>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</si>
  <si>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</si>
  <si>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</si>
  <si>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</si>
  <si>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</si>
  <si>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</si>
  <si>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</si>
  <si>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</si>
  <si>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</si>
  <si>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</si>
  <si>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</si>
  <si>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</si>
  <si>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</si>
  <si>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</si>
  <si>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</si>
  <si>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</si>
  <si>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</si>
  <si>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</si>
  <si>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</si>
  <si>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</si>
  <si>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</si>
  <si>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</si>
  <si>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</si>
  <si>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</si>
  <si>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</si>
  <si>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</si>
  <si>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</si>
  <si>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</si>
  <si>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</si>
  <si>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</si>
  <si>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</si>
  <si>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</si>
  <si>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</si>
  <si>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</si>
  <si>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</si>
  <si>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</si>
  <si>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</si>
  <si>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</si>
  <si>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</si>
  <si>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</si>
  <si>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</si>
  <si>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</si>
  <si>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</si>
  <si>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</si>
  <si>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</si>
  <si>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</si>
  <si>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</si>
  <si>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</si>
  <si>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</si>
  <si>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</si>
  <si>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</si>
  <si>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</si>
  <si>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</si>
  <si>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</si>
  <si>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</si>
  <si>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</si>
  <si>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</si>
  <si>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</si>
  <si>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</si>
  <si>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</si>
  <si>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</si>
  <si>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</si>
  <si>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</si>
  <si>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</si>
  <si>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</si>
  <si>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</si>
  <si>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</si>
  <si>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</si>
  <si>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</si>
  <si>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</si>
  <si>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</si>
  <si>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Benton</t>
  </si>
  <si>
    <t>Revenue from Trust Fund</t>
  </si>
  <si>
    <t>Negative balance,waiting on answer fromHaverhill Coop if they will refund Benton Tuition or will fund from Expendable Trust Fund</t>
  </si>
  <si>
    <t>Adjustment to reconcile prior encumbrance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</si>
</sst>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47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18775.02</v>
      </c>
      <c r="G9" s="18"/>
      <c r="H9" s="18"/>
      <c r="I9" s="18"/>
      <c r="J9" s="67">
        <f>SUM(I439)</f>
        <v>67779.48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12827.31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31602.33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92779.48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36855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36855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/>
      <c r="I48" s="18"/>
      <c r="J48" s="13">
        <f>SUM(I459)</f>
        <v>92779.48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-750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-F32+F19+750</f>
        <v>-4502.6699999999983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-5252.6699999999983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92779.48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31602.33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92779.48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246926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246926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14.65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14.65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246940.65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130662.18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58413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189075.18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5774.4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864.96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6639.36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195714.53999999998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13250.38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13250.38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12810.27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26060.65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 t="s">
        <v>287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468715.83999999997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89271.01</v>
      </c>
      <c r="I197" s="18"/>
      <c r="J197" s="18"/>
      <c r="K197" s="18"/>
      <c r="L197" s="19">
        <f>SUM(F197:K197)</f>
        <v>89271.01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>
        <v>50</v>
      </c>
      <c r="L198" s="19">
        <f>SUM(F198:K198)</f>
        <v>50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327.56</v>
      </c>
      <c r="G204" s="18">
        <v>141.76</v>
      </c>
      <c r="H204" s="18">
        <f>5687.84+1206.12+285</f>
        <v>7178.96</v>
      </c>
      <c r="I204" s="18"/>
      <c r="J204" s="18"/>
      <c r="K204" s="18">
        <v>329.53</v>
      </c>
      <c r="L204" s="19">
        <f t="shared" si="0"/>
        <v>7977.8099999999995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9837.17</v>
      </c>
      <c r="I208" s="18"/>
      <c r="J208" s="18"/>
      <c r="K208" s="18"/>
      <c r="L208" s="19">
        <f t="shared" si="0"/>
        <v>9837.17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327.56</v>
      </c>
      <c r="G211" s="41">
        <f t="shared" si="1"/>
        <v>141.76</v>
      </c>
      <c r="H211" s="41">
        <f t="shared" si="1"/>
        <v>106287.14</v>
      </c>
      <c r="I211" s="41">
        <f t="shared" si="1"/>
        <v>0</v>
      </c>
      <c r="J211" s="41">
        <f t="shared" si="1"/>
        <v>0</v>
      </c>
      <c r="K211" s="41">
        <f t="shared" si="1"/>
        <v>379.53</v>
      </c>
      <c r="L211" s="41">
        <f t="shared" si="1"/>
        <v>107135.98999999999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187225.5</v>
      </c>
      <c r="I215" s="18"/>
      <c r="J215" s="18"/>
      <c r="K215" s="18"/>
      <c r="L215" s="19">
        <f>SUM(F215:K215)</f>
        <v>187225.5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110352.64</v>
      </c>
      <c r="I216" s="18"/>
      <c r="J216" s="18"/>
      <c r="K216" s="18"/>
      <c r="L216" s="19">
        <f>SUM(F216:K216)</f>
        <v>110352.64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8433.16</v>
      </c>
      <c r="I220" s="18"/>
      <c r="J220" s="18"/>
      <c r="K220" s="18"/>
      <c r="L220" s="19">
        <f t="shared" ref="L220:L226" si="2">SUM(F220:K220)</f>
        <v>8433.16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310.32</v>
      </c>
      <c r="G222" s="18">
        <v>134.26</v>
      </c>
      <c r="H222" s="18">
        <f>5388.48+1142.62+270</f>
        <v>6801.0999999999995</v>
      </c>
      <c r="I222" s="18"/>
      <c r="J222" s="18"/>
      <c r="K222" s="18">
        <v>312.19</v>
      </c>
      <c r="L222" s="19">
        <f t="shared" si="2"/>
        <v>7557.869999999999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9731.82</v>
      </c>
      <c r="I226" s="18"/>
      <c r="J226" s="18"/>
      <c r="K226" s="18"/>
      <c r="L226" s="19">
        <f t="shared" si="2"/>
        <v>9731.82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310.32</v>
      </c>
      <c r="G229" s="41">
        <f>SUM(G215:G228)</f>
        <v>134.26</v>
      </c>
      <c r="H229" s="41">
        <f>SUM(H215:H228)</f>
        <v>322544.21999999997</v>
      </c>
      <c r="I229" s="41">
        <f>SUM(I215:I228)</f>
        <v>0</v>
      </c>
      <c r="J229" s="41">
        <f>SUM(J215:J228)</f>
        <v>0</v>
      </c>
      <c r="K229" s="41">
        <f t="shared" si="3"/>
        <v>312.19</v>
      </c>
      <c r="L229" s="41">
        <f t="shared" si="3"/>
        <v>323300.99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102407.5</v>
      </c>
      <c r="I233" s="18"/>
      <c r="J233" s="18"/>
      <c r="K233" s="18"/>
      <c r="L233" s="19">
        <f>SUM(F233:K233)</f>
        <v>102407.5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858</v>
      </c>
      <c r="I234" s="18"/>
      <c r="J234" s="18"/>
      <c r="K234" s="18"/>
      <c r="L234" s="19">
        <f>SUM(F234:K234)</f>
        <v>858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29594.98</v>
      </c>
      <c r="I235" s="18"/>
      <c r="J235" s="18"/>
      <c r="K235" s="18"/>
      <c r="L235" s="19">
        <f>SUM(F235:K235)</f>
        <v>29594.98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224.12</v>
      </c>
      <c r="G240" s="18">
        <v>97.04</v>
      </c>
      <c r="H240" s="18">
        <f>3891.68+825.24+195</f>
        <v>4911.92</v>
      </c>
      <c r="I240" s="18"/>
      <c r="J240" s="18"/>
      <c r="K240" s="18">
        <v>225.47</v>
      </c>
      <c r="L240" s="19">
        <f t="shared" si="4"/>
        <v>5458.55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8587.5300000000007</v>
      </c>
      <c r="I244" s="18"/>
      <c r="J244" s="18"/>
      <c r="K244" s="18"/>
      <c r="L244" s="19">
        <f t="shared" si="4"/>
        <v>8587.5300000000007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224.12</v>
      </c>
      <c r="G247" s="41">
        <f t="shared" si="5"/>
        <v>97.04</v>
      </c>
      <c r="H247" s="41">
        <f t="shared" si="5"/>
        <v>146359.93000000002</v>
      </c>
      <c r="I247" s="41">
        <f t="shared" si="5"/>
        <v>0</v>
      </c>
      <c r="J247" s="41">
        <f t="shared" si="5"/>
        <v>0</v>
      </c>
      <c r="K247" s="41">
        <f t="shared" si="5"/>
        <v>225.47</v>
      </c>
      <c r="L247" s="41">
        <f t="shared" si="5"/>
        <v>146906.56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862</v>
      </c>
      <c r="G257" s="41">
        <f t="shared" si="8"/>
        <v>373.06</v>
      </c>
      <c r="H257" s="41">
        <f t="shared" si="8"/>
        <v>575191.29</v>
      </c>
      <c r="I257" s="41">
        <f t="shared" si="8"/>
        <v>0</v>
      </c>
      <c r="J257" s="41">
        <f t="shared" si="8"/>
        <v>0</v>
      </c>
      <c r="K257" s="41">
        <f t="shared" si="8"/>
        <v>917.19</v>
      </c>
      <c r="L257" s="41">
        <f t="shared" si="8"/>
        <v>577343.54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25000</v>
      </c>
      <c r="L270" s="41">
        <f t="shared" si="9"/>
        <v>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862</v>
      </c>
      <c r="G271" s="42">
        <f t="shared" si="11"/>
        <v>373.06</v>
      </c>
      <c r="H271" s="42">
        <f t="shared" si="11"/>
        <v>575191.29</v>
      </c>
      <c r="I271" s="42">
        <f t="shared" si="11"/>
        <v>0</v>
      </c>
      <c r="J271" s="42">
        <f t="shared" si="11"/>
        <v>0</v>
      </c>
      <c r="K271" s="42">
        <f t="shared" si="11"/>
        <v>25917.19</v>
      </c>
      <c r="L271" s="42">
        <f t="shared" si="11"/>
        <v>602343.54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/>
      <c r="I398" s="18"/>
      <c r="J398" s="24" t="s">
        <v>289</v>
      </c>
      <c r="K398" s="24" t="s">
        <v>289</v>
      </c>
      <c r="L398" s="56">
        <f t="shared" si="26"/>
        <v>25000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67779.48</v>
      </c>
      <c r="H439" s="18"/>
      <c r="I439" s="56">
        <f t="shared" ref="I439:I445" si="33">SUM(F439:H439)</f>
        <v>67779.48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0</v>
      </c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92779.48</v>
      </c>
      <c r="H446" s="13">
        <f>SUM(H439:H445)</f>
        <v>0</v>
      </c>
      <c r="I446" s="13">
        <f>SUM(I439:I445)</f>
        <v>92779.48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67779.48+25000</f>
        <v>92779.48</v>
      </c>
      <c r="H459" s="18"/>
      <c r="I459" s="56">
        <f t="shared" si="34"/>
        <v>92779.48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92779.48</v>
      </c>
      <c r="H460" s="83">
        <f>SUM(H454:H459)</f>
        <v>0</v>
      </c>
      <c r="I460" s="83">
        <f>SUM(I454:I459)</f>
        <v>92779.48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92779.48</v>
      </c>
      <c r="H461" s="42">
        <f>H452+H460</f>
        <v>0</v>
      </c>
      <c r="I461" s="42">
        <f>I452+I460</f>
        <v>92779.48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127625.03</v>
      </c>
      <c r="G465" s="18"/>
      <c r="H465" s="18"/>
      <c r="I465" s="18"/>
      <c r="J465" s="18">
        <v>67779.48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468715.84</v>
      </c>
      <c r="G468" s="18"/>
      <c r="H468" s="18"/>
      <c r="I468" s="18"/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468715.84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601593.54+750</f>
        <v>602343.54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-750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601593.54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-5252.6700000000419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92779.48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>
        <v>50</v>
      </c>
      <c r="L521" s="88">
        <f>SUM(F521:K521)</f>
        <v>50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110352.64</v>
      </c>
      <c r="I522" s="18"/>
      <c r="J522" s="18"/>
      <c r="K522" s="18"/>
      <c r="L522" s="88">
        <f>SUM(F522:K522)</f>
        <v>110352.64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858</v>
      </c>
      <c r="I523" s="18"/>
      <c r="J523" s="18"/>
      <c r="K523" s="18"/>
      <c r="L523" s="88">
        <f>SUM(F523:K523)</f>
        <v>858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111210.64</v>
      </c>
      <c r="I524" s="108">
        <f t="shared" si="36"/>
        <v>0</v>
      </c>
      <c r="J524" s="108">
        <f t="shared" si="36"/>
        <v>0</v>
      </c>
      <c r="K524" s="108">
        <f t="shared" si="36"/>
        <v>50</v>
      </c>
      <c r="L524" s="89">
        <f t="shared" si="36"/>
        <v>111260.64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8433.16</v>
      </c>
      <c r="I527" s="18"/>
      <c r="J527" s="18"/>
      <c r="K527" s="18"/>
      <c r="L527" s="88">
        <f>SUM(F527:K527)</f>
        <v>8433.16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8433.16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8433.16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1164</v>
      </c>
      <c r="I531" s="18"/>
      <c r="J531" s="18"/>
      <c r="K531" s="18"/>
      <c r="L531" s="88">
        <f>SUM(F531:K531)</f>
        <v>1164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1294</v>
      </c>
      <c r="I532" s="18"/>
      <c r="J532" s="18"/>
      <c r="K532" s="18"/>
      <c r="L532" s="88">
        <f>SUM(F532:K532)</f>
        <v>1294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1854</v>
      </c>
      <c r="I533" s="18"/>
      <c r="J533" s="18"/>
      <c r="K533" s="18"/>
      <c r="L533" s="88">
        <f>SUM(F533:K533)</f>
        <v>1854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4312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4312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409.01</v>
      </c>
      <c r="I542" s="18"/>
      <c r="J542" s="18"/>
      <c r="K542" s="18"/>
      <c r="L542" s="88">
        <f>SUM(F542:K542)</f>
        <v>409.01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409.01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409.01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124364.81</v>
      </c>
      <c r="I545" s="89">
        <f t="shared" si="41"/>
        <v>0</v>
      </c>
      <c r="J545" s="89">
        <f t="shared" si="41"/>
        <v>0</v>
      </c>
      <c r="K545" s="89">
        <f t="shared" si="41"/>
        <v>50</v>
      </c>
      <c r="L545" s="89">
        <f t="shared" si="41"/>
        <v>124414.81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</v>
      </c>
      <c r="G549" s="87">
        <f>L526</f>
        <v>0</v>
      </c>
      <c r="H549" s="87">
        <f>L531</f>
        <v>1164</v>
      </c>
      <c r="I549" s="87">
        <f>L536</f>
        <v>0</v>
      </c>
      <c r="J549" s="87">
        <f>L541</f>
        <v>0</v>
      </c>
      <c r="K549" s="87">
        <f>SUM(F549:J549)</f>
        <v>1214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110352.64</v>
      </c>
      <c r="G550" s="87">
        <f>L527</f>
        <v>8433.16</v>
      </c>
      <c r="H550" s="87">
        <f>L532</f>
        <v>1294</v>
      </c>
      <c r="I550" s="87">
        <f>L537</f>
        <v>0</v>
      </c>
      <c r="J550" s="87">
        <f>L542</f>
        <v>409.01</v>
      </c>
      <c r="K550" s="87">
        <f>SUM(F550:J550)</f>
        <v>120488.81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858</v>
      </c>
      <c r="G551" s="87">
        <f>L528</f>
        <v>0</v>
      </c>
      <c r="H551" s="87">
        <f>L533</f>
        <v>1854</v>
      </c>
      <c r="I551" s="87">
        <f>L538</f>
        <v>0</v>
      </c>
      <c r="J551" s="87">
        <f>L543</f>
        <v>0</v>
      </c>
      <c r="K551" s="87">
        <f>SUM(F551:J551)</f>
        <v>2712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111260.64</v>
      </c>
      <c r="G552" s="89">
        <f t="shared" si="42"/>
        <v>8433.16</v>
      </c>
      <c r="H552" s="89">
        <f t="shared" si="42"/>
        <v>4312</v>
      </c>
      <c r="I552" s="89">
        <f t="shared" si="42"/>
        <v>0</v>
      </c>
      <c r="J552" s="89">
        <f t="shared" si="42"/>
        <v>409.01</v>
      </c>
      <c r="K552" s="89">
        <f t="shared" si="42"/>
        <v>124414.81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89271.01</v>
      </c>
      <c r="G575" s="18">
        <v>187225.5</v>
      </c>
      <c r="H575" s="18">
        <v>102407.5</v>
      </c>
      <c r="I575" s="87">
        <f>SUM(F575:H575)</f>
        <v>378904.01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39999.730000000003</v>
      </c>
      <c r="H579" s="18"/>
      <c r="I579" s="87">
        <f t="shared" si="47"/>
        <v>39999.730000000003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858</v>
      </c>
      <c r="I580" s="87">
        <f t="shared" si="47"/>
        <v>858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32756.73</v>
      </c>
      <c r="H582" s="18"/>
      <c r="I582" s="87">
        <f t="shared" si="47"/>
        <v>32756.73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29594.98</v>
      </c>
      <c r="I585" s="87">
        <f t="shared" si="47"/>
        <v>29594.98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9837.17</v>
      </c>
      <c r="I591" s="18">
        <v>9322.81</v>
      </c>
      <c r="J591" s="18">
        <v>6735.43</v>
      </c>
      <c r="K591" s="104">
        <f t="shared" ref="K591:K597" si="48">SUM(H591:J591)</f>
        <v>25895.41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409.01</v>
      </c>
      <c r="J592" s="18"/>
      <c r="K592" s="104">
        <f t="shared" si="48"/>
        <v>409.01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1852.1</v>
      </c>
      <c r="K593" s="104">
        <f t="shared" si="48"/>
        <v>1852.1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9837.17</v>
      </c>
      <c r="I598" s="108">
        <f>SUM(I591:I597)</f>
        <v>9731.82</v>
      </c>
      <c r="J598" s="108">
        <f>SUM(J591:J597)</f>
        <v>8587.5300000000007</v>
      </c>
      <c r="K598" s="108">
        <f>SUM(K591:K597)</f>
        <v>28156.519999999997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31602.33</v>
      </c>
      <c r="H617" s="109">
        <f>SUM(F52)</f>
        <v>31602.33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92779.48</v>
      </c>
      <c r="H621" s="109">
        <f>SUM(J52)</f>
        <v>92779.48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-5252.6699999999983</v>
      </c>
      <c r="H622" s="109">
        <f>F476</f>
        <v>-5252.6700000000419</v>
      </c>
      <c r="I622" s="121" t="s">
        <v>101</v>
      </c>
      <c r="J622" s="109">
        <f t="shared" ref="J622:J655" si="50">G622-H622</f>
        <v>4.3655745685100555E-11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92779.48</v>
      </c>
      <c r="H626" s="109">
        <f>J476</f>
        <v>92779.48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468715.83999999997</v>
      </c>
      <c r="H627" s="104">
        <f>SUM(F468)</f>
        <v>468715.84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602343.54</v>
      </c>
      <c r="H632" s="104">
        <f>SUM(F472)</f>
        <v>602343.54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92779.48</v>
      </c>
      <c r="H640" s="104">
        <f>SUM(G461)</f>
        <v>92779.48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92779.48</v>
      </c>
      <c r="H642" s="104">
        <f>SUM(I461)</f>
        <v>92779.48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28156.519999999997</v>
      </c>
      <c r="H647" s="104">
        <f>L208+L226+L244</f>
        <v>28156.519999999997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9837.17</v>
      </c>
      <c r="H649" s="104">
        <f>H598</f>
        <v>9837.17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9731.82</v>
      </c>
      <c r="H650" s="104">
        <f>I598</f>
        <v>9731.82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8587.5300000000007</v>
      </c>
      <c r="H651" s="104">
        <f>J598</f>
        <v>8587.5300000000007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107135.98999999999</v>
      </c>
      <c r="G660" s="19">
        <f>(L229+L309+L359)</f>
        <v>323300.99</v>
      </c>
      <c r="H660" s="19">
        <f>(L247+L328+L360)</f>
        <v>146906.56</v>
      </c>
      <c r="I660" s="19">
        <f>SUM(F660:H660)</f>
        <v>577343.54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9837.17</v>
      </c>
      <c r="G662" s="19">
        <f>(L226+L306)-(J226+J306)</f>
        <v>9731.82</v>
      </c>
      <c r="H662" s="19">
        <f>(L244+L325)-(J244+J325)</f>
        <v>8587.5300000000007</v>
      </c>
      <c r="I662" s="19">
        <f>SUM(F662:H662)</f>
        <v>28156.519999999997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89271.01</v>
      </c>
      <c r="G663" s="199">
        <f>SUM(G575:G587)+SUM(I602:I604)+L612</f>
        <v>259981.96000000002</v>
      </c>
      <c r="H663" s="199">
        <f>SUM(H575:H587)+SUM(J602:J604)+L613</f>
        <v>132860.48000000001</v>
      </c>
      <c r="I663" s="19">
        <f>SUM(F663:H663)</f>
        <v>482113.45000000007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8027.8099999999977</v>
      </c>
      <c r="G664" s="19">
        <f>G660-SUM(G661:G663)</f>
        <v>53587.209999999963</v>
      </c>
      <c r="H664" s="19">
        <f>H660-SUM(H661:H663)</f>
        <v>5458.5499999999884</v>
      </c>
      <c r="I664" s="19">
        <f>I660-SUM(I661:I663)</f>
        <v>67073.569999999949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-8027.81</v>
      </c>
      <c r="G669" s="18">
        <v>-53587.21</v>
      </c>
      <c r="H669" s="18">
        <v>-5458.55</v>
      </c>
      <c r="I669" s="19">
        <f>SUM(F669:H669)</f>
        <v>-67073.569999999992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Benton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Benton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519759.63</v>
      </c>
      <c r="D5" s="20">
        <f>SUM('DOE25'!L197:L200)+SUM('DOE25'!L215:L218)+SUM('DOE25'!L233:L236)-F5-G5</f>
        <v>519709.63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50</v>
      </c>
      <c r="H5" s="259"/>
    </row>
    <row r="6" spans="1:9" x14ac:dyDescent="0.2">
      <c r="A6" s="32">
        <v>2100</v>
      </c>
      <c r="B6" t="s">
        <v>801</v>
      </c>
      <c r="C6" s="245">
        <f t="shared" si="0"/>
        <v>8433.16</v>
      </c>
      <c r="D6" s="20">
        <f>'DOE25'!L202+'DOE25'!L220+'DOE25'!L238-F6-G6</f>
        <v>8433.16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8275.8100000000013</v>
      </c>
      <c r="D8" s="243"/>
      <c r="E8" s="20">
        <f>'DOE25'!L204+'DOE25'!L222+'DOE25'!L240-F8-G8-D9-D11</f>
        <v>7408.6200000000008</v>
      </c>
      <c r="F8" s="255">
        <f>'DOE25'!J204+'DOE25'!J222+'DOE25'!J240</f>
        <v>0</v>
      </c>
      <c r="G8" s="53">
        <f>'DOE25'!K204+'DOE25'!K222+'DOE25'!K240</f>
        <v>867.19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4409.04</v>
      </c>
      <c r="D9" s="244">
        <v>4409.04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750</v>
      </c>
      <c r="D10" s="243"/>
      <c r="E10" s="244">
        <v>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8309.3799999999992</v>
      </c>
      <c r="D11" s="244">
        <v>8309.3799999999992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28156.519999999997</v>
      </c>
      <c r="D15" s="20">
        <f>'DOE25'!L208+'DOE25'!L226+'DOE25'!L244-F15-G15</f>
        <v>28156.519999999997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569017.7300000001</v>
      </c>
      <c r="E33" s="246">
        <f>SUM(E5:E31)</f>
        <v>8158.6200000000008</v>
      </c>
      <c r="F33" s="246">
        <f>SUM(F5:F31)</f>
        <v>0</v>
      </c>
      <c r="G33" s="246">
        <f>SUM(G5:G31)</f>
        <v>917.19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8158.6200000000008</v>
      </c>
      <c r="E35" s="249"/>
    </row>
    <row r="36" spans="2:8" ht="12" thickTop="1" x14ac:dyDescent="0.2">
      <c r="B36" t="s">
        <v>815</v>
      </c>
      <c r="D36" s="20">
        <f>D33</f>
        <v>569017.7300000001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4" activePane="bottomLeft" state="frozen"/>
      <selection activeCell="F46" sqref="F46"/>
      <selection pane="bottomLeft" activeCell="E76" sqref="E7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18775.02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67779.48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12827.31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31602.33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92779.48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36855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36855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92779.48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-750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-4502.6699999999983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-5252.6699999999983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92779.48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31602.33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92779.48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246926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14.65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14.65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246940.65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130662.18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58413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189075.18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6639.36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6639.36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195714.53999999998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13250.38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12810.27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26060.65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468715.83999999997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378904.01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111260.64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29594.98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519759.63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8433.16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20994.23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28156.519999999997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57583.909999999996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602343.54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Benton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378904</v>
      </c>
      <c r="D10" s="182">
        <f>ROUND((C10/$C$28)*100,1)</f>
        <v>65.599999999999994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111261</v>
      </c>
      <c r="D11" s="182">
        <f>ROUND((C11/$C$28)*100,1)</f>
        <v>19.3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29595</v>
      </c>
      <c r="D12" s="182">
        <f>ROUND((C12/$C$28)*100,1)</f>
        <v>5.0999999999999996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8433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20994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28157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577344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577344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246926</v>
      </c>
      <c r="D35" s="182">
        <f t="shared" ref="D35:D40" si="1">ROUND((C35/$C$41)*100,1)</f>
        <v>52.7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14.649999999994179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189075</v>
      </c>
      <c r="D37" s="182">
        <f t="shared" si="1"/>
        <v>40.299999999999997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6639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26061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468715.65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Benton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</v>
      </c>
      <c r="B4" s="219">
        <v>35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>
        <v>8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6</v>
      </c>
      <c r="C6" s="285" t="s">
        <v>914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2015-09-02T19:12:32Z</cp:lastPrinted>
  <dcterms:created xsi:type="dcterms:W3CDTF">1997-12-04T19:04:30Z</dcterms:created>
  <dcterms:modified xsi:type="dcterms:W3CDTF">2015-10-23T17:35:00Z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