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I661" i="1" s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8" i="2" s="1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G642" i="1"/>
  <c r="H642" i="1"/>
  <c r="G643" i="1"/>
  <c r="H643" i="1"/>
  <c r="G644" i="1"/>
  <c r="H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C26" i="10"/>
  <c r="L328" i="1"/>
  <c r="H660" i="1" s="1"/>
  <c r="L351" i="1"/>
  <c r="I662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F476" i="1"/>
  <c r="H622" i="1" s="1"/>
  <c r="J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C35" i="10"/>
  <c r="L309" i="1"/>
  <c r="E16" i="13"/>
  <c r="L570" i="1"/>
  <c r="I571" i="1"/>
  <c r="I545" i="1"/>
  <c r="J636" i="1"/>
  <c r="G36" i="2"/>
  <c r="L565" i="1"/>
  <c r="G545" i="1"/>
  <c r="K551" i="1"/>
  <c r="C22" i="13"/>
  <c r="C138" i="2"/>
  <c r="C16" i="13"/>
  <c r="H33" i="13"/>
  <c r="J644" i="1" l="1"/>
  <c r="G645" i="1"/>
  <c r="J645" i="1"/>
  <c r="J649" i="1"/>
  <c r="K549" i="1"/>
  <c r="K552" i="1" s="1"/>
  <c r="L545" i="1"/>
  <c r="F552" i="1"/>
  <c r="H476" i="1"/>
  <c r="H624" i="1" s="1"/>
  <c r="J624" i="1" s="1"/>
  <c r="G476" i="1"/>
  <c r="H623" i="1" s="1"/>
  <c r="J623" i="1" s="1"/>
  <c r="L362" i="1"/>
  <c r="D145" i="2"/>
  <c r="H664" i="1"/>
  <c r="K338" i="1"/>
  <c r="K352" i="1" s="1"/>
  <c r="C17" i="10"/>
  <c r="C16" i="10"/>
  <c r="C11" i="10"/>
  <c r="E115" i="2"/>
  <c r="E145" i="2" s="1"/>
  <c r="D7" i="13"/>
  <c r="C7" i="13" s="1"/>
  <c r="C119" i="2"/>
  <c r="C120" i="2"/>
  <c r="D5" i="13"/>
  <c r="C5" i="13" s="1"/>
  <c r="C123" i="2"/>
  <c r="C18" i="10"/>
  <c r="E33" i="13"/>
  <c r="D35" i="13" s="1"/>
  <c r="C110" i="2"/>
  <c r="C115" i="2" s="1"/>
  <c r="L211" i="1"/>
  <c r="L257" i="1" s="1"/>
  <c r="L271" i="1" s="1"/>
  <c r="G632" i="1" s="1"/>
  <c r="J632" i="1" s="1"/>
  <c r="C62" i="2"/>
  <c r="C81" i="2"/>
  <c r="C63" i="2"/>
  <c r="D18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46" i="1" l="1"/>
  <c r="J646" i="1" s="1"/>
  <c r="C128" i="2"/>
  <c r="C145" i="2" s="1"/>
  <c r="C28" i="10"/>
  <c r="D23" i="10" s="1"/>
  <c r="F660" i="1"/>
  <c r="I660" i="1" s="1"/>
  <c r="I664" i="1" s="1"/>
  <c r="I672" i="1" s="1"/>
  <c r="C7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2" i="10" l="1"/>
  <c r="D19" i="10"/>
  <c r="D18" i="10"/>
  <c r="D11" i="10"/>
  <c r="D20" i="10"/>
  <c r="D17" i="10"/>
  <c r="D22" i="10"/>
  <c r="D13" i="10"/>
  <c r="D25" i="10"/>
  <c r="D27" i="10"/>
  <c r="D15" i="10"/>
  <c r="D21" i="10"/>
  <c r="D24" i="10"/>
  <c r="D10" i="10"/>
  <c r="D26" i="10"/>
  <c r="C30" i="10"/>
  <c r="D16" i="10"/>
  <c r="F664" i="1"/>
  <c r="F672" i="1" s="1"/>
  <c r="C4" i="10" s="1"/>
  <c r="I667" i="1"/>
  <c r="H656" i="1"/>
  <c r="C41" i="10"/>
  <c r="D38" i="10" s="1"/>
  <c r="D28" i="10" l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<sst xmlns="http://schemas.openxmlformats.org/spreadsheetml/2006/main" count="3954" uniqueCount="912">
  <si>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</si>
  <si>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</si>
  <si>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</si>
  <si>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</si>
  <si>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</si>
  <si>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</si>
  <si>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</si>
  <si>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</si>
  <si>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</si>
  <si>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</si>
  <si>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</si>
  <si>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</si>
  <si>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</si>
  <si>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</si>
  <si>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</si>
  <si>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</si>
  <si>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</si>
  <si>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</si>
  <si>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</si>
  <si>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</si>
  <si>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</si>
  <si>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</si>
  <si>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</si>
  <si>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</si>
  <si>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</si>
  <si>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</si>
  <si>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</si>
  <si>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</si>
  <si>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</si>
  <si>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</si>
  <si>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</si>
  <si>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</si>
  <si>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</si>
  <si>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</si>
  <si>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</si>
  <si>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</si>
  <si>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</si>
  <si>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</si>
  <si>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</si>
  <si>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</si>
  <si>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</si>
  <si>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</si>
  <si>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</si>
  <si>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</si>
  <si>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</si>
  <si>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</si>
  <si>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</si>
  <si>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</si>
  <si>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</si>
  <si>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</si>
  <si>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</si>
  <si>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</si>
  <si>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</si>
  <si>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</si>
  <si>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</si>
  <si>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</si>
  <si>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</si>
  <si>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</si>
  <si>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</si>
  <si>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</si>
  <si>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</si>
  <si>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</si>
  <si>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</si>
  <si>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</si>
  <si>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</si>
  <si>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</si>
  <si>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</si>
  <si>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</si>
  <si>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</si>
  <si>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</si>
  <si>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</si>
  <si>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</si>
  <si>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</si>
  <si>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</si>
  <si>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</si>
  <si>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</si>
  <si>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</si>
  <si>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</si>
  <si>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</si>
  <si>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</si>
  <si>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</si>
  <si>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</si>
  <si>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</si>
  <si>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</si>
  <si>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</si>
  <si>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</si>
  <si>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</si>
  <si>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</si>
  <si>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</si>
  <si>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</si>
  <si>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</si>
  <si>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</si>
  <si>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</si>
  <si>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</si>
  <si>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</si>
  <si>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</si>
  <si>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</si>
  <si>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</si>
  <si>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</si>
  <si>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</si>
  <si>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</si>
  <si>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</si>
  <si>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</si>
  <si>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</si>
  <si>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</si>
  <si>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</si>
  <si>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</si>
  <si>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</si>
  <si>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</si>
  <si>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</si>
  <si>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</si>
  <si>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</si>
  <si>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</si>
  <si>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</si>
  <si>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</si>
  <si>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</si>
  <si>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</si>
  <si>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</si>
  <si>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</si>
  <si>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</si>
  <si>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</si>
  <si>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</si>
  <si>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</si>
  <si>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</si>
  <si>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</si>
  <si>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</si>
  <si>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</si>
  <si>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</si>
  <si>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</si>
  <si>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</si>
  <si>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</si>
  <si>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</si>
  <si>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</si>
  <si>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</si>
  <si>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</si>
  <si>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</si>
  <si>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</si>
  <si>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</si>
  <si>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</si>
  <si>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</si>
  <si>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</si>
  <si>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</si>
  <si>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</si>
  <si>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</si>
  <si>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</si>
  <si>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</si>
  <si>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</si>
  <si>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</si>
  <si>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</si>
  <si>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</si>
  <si>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</si>
  <si>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</si>
  <si>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</si>
  <si>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</si>
  <si>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</si>
  <si>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</si>
  <si>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</si>
  <si>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</si>
  <si>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</si>
  <si>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</si>
  <si>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</si>
  <si>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</si>
  <si>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</si>
  <si>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</si>
  <si>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</si>
  <si>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</si>
  <si>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</si>
  <si>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</si>
  <si>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</si>
  <si>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</si>
  <si>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</si>
  <si>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</si>
  <si>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</si>
  <si>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</si>
  <si>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</si>
  <si>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</si>
  <si>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</si>
  <si>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</si>
  <si>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</si>
  <si>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</si>
  <si>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</si>
  <si>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</si>
  <si>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</si>
  <si>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</si>
  <si>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</si>
  <si>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</si>
  <si>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</si>
  <si>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</si>
  <si>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</si>
  <si>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</si>
  <si>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</si>
  <si>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</si>
  <si>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</si>
  <si>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</si>
  <si>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</si>
  <si>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</si>
  <si>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</si>
  <si>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</si>
  <si>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</si>
  <si>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</si>
  <si>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</si>
  <si>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</si>
  <si>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</si>
  <si>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</si>
  <si>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</si>
  <si>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</si>
  <si>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</si>
  <si>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</si>
  <si>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</si>
  <si>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</si>
  <si>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</si>
  <si>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</si>
  <si>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</si>
  <si>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</si>
  <si>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</si>
  <si>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</si>
  <si>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</si>
  <si>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</si>
  <si>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</si>
  <si>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</si>
  <si>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</si>
  <si>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</si>
  <si>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</si>
  <si>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</si>
  <si>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</si>
  <si>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</si>
  <si>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</si>
  <si>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</si>
  <si>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</si>
  <si>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</si>
  <si>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</si>
  <si>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</si>
  <si>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</si>
  <si>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</si>
  <si>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</si>
  <si>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</si>
  <si>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</si>
  <si>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</si>
  <si>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</si>
  <si>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</si>
  <si>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</si>
  <si>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</si>
  <si>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</si>
  <si>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</si>
  <si>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</si>
  <si>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</si>
  <si>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</si>
  <si>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</si>
  <si>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</si>
  <si>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</si>
  <si>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</si>
  <si>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</si>
  <si>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</si>
  <si>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</si>
  <si>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</si>
  <si>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</si>
  <si>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</si>
  <si>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</si>
  <si>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</si>
  <si>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</si>
  <si>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</si>
  <si>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</si>
  <si>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</si>
  <si>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</si>
  <si>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</si>
  <si>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</si>
  <si>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</si>
  <si>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</si>
  <si>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</si>
  <si>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</si>
  <si>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</si>
  <si>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</si>
  <si>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</si>
  <si>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</si>
  <si>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</si>
  <si>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</si>
  <si>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</si>
  <si>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</si>
  <si>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</si>
  <si>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</si>
  <si>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</si>
  <si>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</si>
  <si>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</si>
  <si>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</si>
  <si>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</si>
  <si>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</si>
  <si>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</si>
  <si>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</si>
  <si>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</si>
  <si>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</si>
  <si>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</si>
  <si>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</si>
  <si>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</si>
  <si>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</si>
  <si>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</si>
  <si>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</si>
  <si>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</si>
  <si>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</si>
  <si>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</si>
  <si>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</si>
  <si>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</si>
  <si>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</si>
  <si>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</si>
  <si>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</si>
  <si>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</si>
  <si>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</si>
  <si>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</si>
  <si>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</si>
  <si>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</si>
  <si>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</si>
  <si>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</si>
  <si>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</si>
  <si>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</si>
  <si>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</si>
  <si>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</si>
  <si>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</si>
  <si>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</si>
  <si>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</si>
  <si>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</si>
  <si>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</si>
  <si>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</si>
  <si>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</si>
  <si>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</si>
  <si>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</si>
  <si>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</si>
  <si>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</si>
  <si>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</si>
  <si>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</si>
  <si>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</si>
  <si>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</si>
  <si>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</si>
  <si>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</si>
  <si>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</si>
  <si>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</si>
  <si>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</si>
  <si>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</si>
  <si>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</si>
  <si>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</si>
  <si>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</si>
  <si>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</si>
  <si>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</si>
  <si>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</si>
  <si>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</si>
  <si>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</si>
  <si>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</si>
  <si>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</si>
  <si>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</si>
  <si>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</si>
  <si>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</si>
  <si>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</si>
  <si>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</si>
  <si>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</si>
  <si>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</si>
  <si>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</si>
  <si>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</si>
  <si>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</si>
  <si>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</si>
  <si>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</si>
  <si>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</si>
  <si>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</si>
  <si>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</si>
  <si>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</si>
  <si>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</si>
  <si>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</si>
  <si>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</si>
  <si>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</si>
  <si>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</si>
  <si>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</si>
  <si>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</si>
  <si>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</si>
  <si>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</si>
  <si>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</si>
  <si>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</si>
  <si>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</si>
  <si>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</si>
  <si>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</si>
  <si>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</si>
  <si>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</si>
  <si>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</si>
  <si>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</si>
  <si>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</si>
  <si>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</si>
  <si>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</si>
  <si>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</si>
  <si>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</si>
  <si>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</si>
  <si>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</si>
  <si>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</si>
  <si>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</si>
  <si>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</si>
  <si>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</si>
  <si>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</si>
  <si>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</si>
  <si>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</si>
  <si>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</si>
  <si>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</si>
  <si>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</si>
  <si>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</si>
  <si>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</si>
  <si>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</si>
  <si>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</si>
  <si>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</si>
  <si>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</si>
  <si>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</si>
  <si>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</si>
  <si>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</si>
  <si>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</si>
  <si>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</si>
  <si>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</si>
  <si>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</si>
  <si>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</si>
  <si>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</si>
  <si>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</si>
  <si>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</si>
  <si>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</si>
  <si>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</si>
  <si>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</si>
  <si>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</si>
  <si>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</si>
  <si>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</si>
  <si>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</si>
  <si>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</si>
  <si>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</si>
  <si>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</si>
  <si>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</si>
  <si>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</si>
  <si>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</si>
  <si>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</si>
  <si>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</si>
  <si>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</si>
  <si>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</si>
  <si>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</si>
  <si>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</si>
  <si>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</si>
  <si>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</si>
  <si>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</si>
  <si>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</si>
  <si>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</si>
  <si>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</si>
  <si>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</si>
  <si>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</si>
  <si>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</si>
  <si>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</si>
  <si>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</si>
  <si>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</si>
  <si>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</si>
  <si>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</si>
  <si>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</si>
  <si>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</si>
  <si>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</si>
  <si>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</si>
  <si>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</si>
  <si>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</si>
  <si>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</si>
  <si>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</si>
  <si>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</si>
  <si>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</si>
  <si>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</si>
  <si>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</si>
  <si>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</si>
  <si>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</si>
  <si>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</si>
  <si>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</si>
  <si>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</si>
  <si>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</si>
  <si>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</si>
  <si>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</si>
  <si>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</si>
  <si>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</si>
  <si>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</si>
  <si>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</si>
  <si>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</si>
  <si>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</si>
  <si>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</si>
  <si>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</si>
  <si>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</si>
  <si>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</si>
  <si>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</si>
  <si>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</si>
  <si>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</si>
  <si>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</si>
  <si>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</si>
  <si>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</si>
  <si>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</si>
  <si>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</si>
  <si>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</si>
  <si>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</si>
  <si>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</si>
  <si>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</si>
  <si>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</si>
  <si>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</si>
  <si>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</si>
  <si>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</si>
  <si>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</si>
  <si>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</si>
  <si>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</si>
  <si>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</si>
  <si>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</si>
  <si>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</si>
  <si>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</si>
  <si>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</si>
  <si>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</si>
  <si>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</si>
  <si>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</si>
  <si>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</si>
  <si>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</si>
  <si>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</si>
  <si>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</si>
  <si>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</si>
  <si>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</si>
  <si>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</si>
  <si>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</si>
  <si>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</si>
  <si>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</si>
  <si>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</si>
  <si>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</si>
  <si>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</si>
  <si>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</si>
  <si>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</si>
  <si>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</si>
  <si>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</si>
  <si>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</si>
  <si>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</si>
  <si>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</si>
  <si>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</si>
  <si>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</si>
  <si>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</si>
  <si>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</si>
  <si>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</si>
  <si>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</si>
  <si>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</si>
  <si>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</si>
  <si>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</si>
  <si>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</si>
  <si>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</si>
  <si>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</si>
  <si>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</si>
  <si>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</si>
  <si>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</si>
  <si>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</si>
  <si>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</si>
  <si>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</si>
  <si>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</si>
  <si>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</si>
  <si>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</si>
  <si>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</si>
  <si>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</si>
  <si>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</si>
  <si>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</si>
  <si>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</si>
  <si>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</si>
  <si>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</si>
  <si>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</si>
  <si>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</si>
  <si>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</si>
  <si>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</si>
  <si>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</si>
  <si>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</si>
  <si>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</si>
  <si>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</si>
  <si>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</si>
  <si>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</si>
  <si>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</si>
  <si>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</si>
  <si>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</si>
  <si>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</si>
  <si>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</si>
  <si>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</si>
  <si>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</si>
  <si>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</si>
  <si>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</si>
  <si>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</si>
  <si>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</si>
  <si>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</si>
  <si>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</si>
  <si>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</si>
  <si>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</si>
  <si>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</si>
  <si>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</si>
  <si>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</si>
  <si>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</si>
  <si>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</si>
  <si>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</si>
  <si>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</si>
  <si>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</si>
  <si>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</si>
  <si>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</si>
  <si>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</si>
  <si>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</si>
  <si>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</si>
  <si>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</si>
  <si>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</si>
  <si>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</si>
  <si>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</si>
  <si>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</si>
  <si>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</si>
  <si>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</si>
  <si>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</si>
  <si>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</si>
  <si>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</si>
  <si>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</si>
  <si>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</si>
  <si>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</si>
  <si>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</si>
  <si>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</si>
  <si>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</si>
  <si>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</si>
  <si>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</si>
  <si>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</si>
  <si>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</si>
  <si>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</si>
  <si>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</si>
  <si>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</si>
  <si>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</si>
  <si>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</si>
  <si>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</si>
  <si>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</si>
  <si>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</si>
  <si>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</si>
  <si>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</si>
  <si>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</si>
  <si>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</si>
  <si>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</si>
  <si>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</si>
  <si>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</si>
  <si>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</si>
  <si>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</si>
  <si>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</si>
  <si>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</si>
  <si>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</si>
  <si>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</si>
  <si>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</si>
  <si>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</si>
  <si>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</si>
  <si>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</si>
  <si>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</si>
  <si>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</si>
  <si>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</si>
  <si>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</si>
  <si>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</si>
  <si>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</si>
  <si>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</si>
  <si>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</si>
  <si>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</si>
  <si>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</si>
  <si>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</si>
  <si>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</si>
  <si>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</si>
  <si>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</si>
  <si>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</si>
  <si>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</si>
  <si>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</si>
  <si>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</si>
  <si>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</si>
  <si>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</si>
  <si>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</si>
  <si>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</si>
  <si>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</si>
  <si>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</si>
  <si>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</si>
  <si>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</si>
  <si>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</si>
  <si>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</si>
  <si>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</si>
  <si>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</si>
  <si>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</si>
  <si>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</si>
  <si>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</si>
  <si>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</si>
  <si>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</si>
  <si>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</si>
  <si>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</si>
  <si>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</si>
  <si>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</si>
  <si>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</si>
  <si>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</si>
  <si>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</si>
  <si>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</si>
  <si>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</si>
  <si>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</si>
  <si>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</si>
  <si>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</si>
  <si>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</si>
  <si>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</si>
  <si>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</si>
  <si>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</si>
  <si>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</si>
  <si>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</si>
  <si>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</si>
  <si>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</si>
  <si>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</si>
  <si>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</si>
  <si>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</si>
  <si>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</si>
  <si>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</si>
  <si>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</si>
  <si>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</si>
  <si>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</si>
  <si>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</si>
  <si>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</si>
  <si>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</si>
  <si>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</si>
  <si>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</si>
  <si>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</si>
  <si>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</si>
  <si>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</si>
  <si>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</si>
  <si>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</si>
  <si>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</si>
  <si>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</si>
  <si>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</si>
  <si>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</si>
  <si>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</si>
  <si>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</si>
  <si>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</si>
  <si>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</si>
  <si>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</si>
  <si>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</si>
  <si>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</si>
  <si>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</si>
  <si>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</si>
  <si>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</si>
  <si>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</si>
  <si>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</si>
  <si>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</si>
  <si>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</si>
  <si>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</si>
  <si>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</si>
  <si>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</si>
  <si>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</si>
  <si>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</si>
  <si>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</si>
  <si>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</si>
  <si>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</si>
  <si>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</si>
  <si>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</si>
  <si>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</si>
  <si>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</si>
  <si>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</si>
  <si>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</si>
  <si>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</si>
  <si>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</si>
  <si>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</si>
  <si>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</si>
  <si>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</si>
  <si>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</si>
  <si>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</si>
  <si>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</si>
  <si>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</si>
  <si>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</si>
  <si>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</si>
  <si>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</si>
  <si>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</si>
  <si>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</si>
  <si>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</si>
  <si>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</si>
  <si>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</si>
  <si>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</si>
  <si>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</si>
  <si>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</si>
  <si>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</si>
  <si>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</si>
  <si>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</si>
  <si>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</si>
  <si>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</si>
  <si>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</si>
  <si>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</si>
  <si>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</si>
  <si>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</si>
  <si>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</si>
  <si>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</si>
  <si>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</si>
  <si>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</si>
  <si>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</si>
  <si>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</si>
  <si>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</si>
  <si>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</si>
  <si>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</si>
  <si>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</si>
  <si>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</si>
  <si>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</si>
  <si>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</si>
  <si>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</si>
  <si>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</si>
  <si>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</si>
  <si>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</si>
  <si>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</si>
  <si>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</si>
  <si>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</si>
  <si>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</si>
  <si>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</si>
  <si>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</si>
  <si>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</si>
  <si>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</si>
  <si>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</si>
  <si>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</si>
  <si>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</si>
  <si>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</si>
  <si>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</si>
  <si>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</si>
  <si>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</si>
  <si>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</si>
  <si>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</si>
  <si>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</si>
  <si>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</si>
  <si>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</si>
  <si>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</si>
  <si>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</si>
  <si>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</si>
  <si>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</si>
  <si>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</si>
  <si>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</si>
  <si>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</si>
  <si>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</si>
  <si>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</si>
  <si>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</si>
  <si>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</si>
  <si>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</si>
  <si>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</si>
  <si>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</si>
  <si>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</si>
  <si>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</si>
  <si>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</si>
  <si>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</si>
  <si>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</si>
  <si>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</si>
  <si>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</si>
  <si>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</si>
  <si>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</si>
  <si>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</si>
  <si>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</si>
  <si>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</si>
  <si>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</si>
  <si>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</si>
  <si>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</si>
  <si>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</si>
  <si>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</si>
  <si>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</si>
  <si>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</si>
  <si>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</si>
  <si>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</si>
  <si>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</si>
  <si>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</si>
  <si>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</si>
  <si>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</si>
  <si>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</si>
  <si>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</si>
  <si>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</si>
  <si>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</si>
  <si>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</si>
  <si>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</si>
  <si>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</si>
  <si>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</si>
  <si>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</si>
  <si>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</si>
  <si>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</si>
  <si>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</si>
  <si>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</si>
  <si>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</si>
  <si>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</si>
  <si>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</si>
  <si>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</si>
  <si>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</si>
  <si>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</si>
  <si>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</si>
  <si>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</si>
  <si>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</si>
  <si>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</si>
  <si>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</si>
  <si>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</si>
  <si>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</si>
  <si>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</si>
  <si>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</si>
  <si>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</si>
  <si>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</si>
  <si>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</si>
  <si>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</si>
  <si>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</si>
  <si>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</si>
  <si>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</si>
  <si>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</si>
  <si>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</si>
  <si>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</si>
  <si>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</si>
  <si>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</si>
  <si>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</si>
  <si>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</si>
  <si>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</si>
  <si>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</si>
  <si>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</si>
  <si>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</si>
  <si>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</si>
  <si>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</si>
  <si>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</si>
  <si>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</si>
  <si>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</si>
  <si>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</si>
  <si>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</si>
  <si>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</si>
  <si>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</si>
  <si>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</si>
  <si>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</si>
  <si>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</si>
  <si>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</si>
  <si>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</si>
  <si>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</si>
  <si>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</si>
  <si>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</si>
  <si>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</si>
  <si>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</si>
  <si>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</si>
  <si>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BETHLEHEM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</si>
</sst>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</v>
      </c>
      <c r="C2" s="21">
        <v>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141279.97</v>
      </c>
      <c r="G9" s="18">
        <v>-24332.68</v>
      </c>
      <c r="H9" s="18">
        <v>-14911.49</v>
      </c>
      <c r="I9" s="18"/>
      <c r="J9" s="67">
        <f>SUM(I439)</f>
        <v>229576.97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7757.64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9859.1299999999992</v>
      </c>
      <c r="G13" s="18">
        <v>2564.79</v>
      </c>
      <c r="H13" s="18">
        <v>14911.49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352.62</v>
      </c>
      <c r="G14" s="18">
        <v>14010.25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151491.72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229576.97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7757.64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23041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30798.639999999999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69242.399999999994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229576.97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51450.68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120693.07999999999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229576.97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151491.71999999997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229576.97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1886525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1886525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555.98</v>
      </c>
      <c r="G96" s="18"/>
      <c r="H96" s="18"/>
      <c r="I96" s="18"/>
      <c r="J96" s="18">
        <v>24.92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16672.18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3355.27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3911.25</v>
      </c>
      <c r="G111" s="41">
        <f>SUM(G96:G110)</f>
        <v>16672.18</v>
      </c>
      <c r="H111" s="41">
        <f>SUM(H96:H110)</f>
        <v>0</v>
      </c>
      <c r="I111" s="41">
        <f>SUM(I96:I110)</f>
        <v>0</v>
      </c>
      <c r="J111" s="41">
        <f>SUM(J96:J110)</f>
        <v>24.92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1890436.25</v>
      </c>
      <c r="G112" s="41">
        <f>G60+G111</f>
        <v>16672.18</v>
      </c>
      <c r="H112" s="41">
        <f>H60+H79+H94+H111</f>
        <v>0</v>
      </c>
      <c r="I112" s="41">
        <f>I60+I111</f>
        <v>0</v>
      </c>
      <c r="J112" s="41">
        <f>J60+J111</f>
        <v>24.92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578286.5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243905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822191.5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750.42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750.42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822191.5</v>
      </c>
      <c r="G140" s="41">
        <f>G121+SUM(G136:G137)</f>
        <v>750.42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74296.61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23353.47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46112.28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33433.65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58685.63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58685.63</v>
      </c>
      <c r="G162" s="41">
        <f>SUM(G150:G161)</f>
        <v>46112.28</v>
      </c>
      <c r="H162" s="41">
        <f>SUM(H150:H161)</f>
        <v>131083.73000000001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17077.400000000001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75763.03</v>
      </c>
      <c r="G169" s="41">
        <f>G147+G162+SUM(G163:G168)</f>
        <v>46112.28</v>
      </c>
      <c r="H169" s="41">
        <f>H147+H162+SUM(H163:H168)</f>
        <v>131083.73000000001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7757.64</v>
      </c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7757.64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5925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5925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5925</v>
      </c>
      <c r="G192" s="41">
        <f>G183+SUM(G188:G191)</f>
        <v>7757.64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2794315.78</v>
      </c>
      <c r="G193" s="47">
        <f>G112+G140+G169+G192</f>
        <v>71292.52</v>
      </c>
      <c r="H193" s="47">
        <f>H112+H140+H169+H192</f>
        <v>131083.73000000001</v>
      </c>
      <c r="I193" s="47">
        <f>I112+I140+I169+I192</f>
        <v>0</v>
      </c>
      <c r="J193" s="47">
        <f>J112+J140+J192</f>
        <v>20024.919999999998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847849.51</v>
      </c>
      <c r="G197" s="18">
        <v>319022.46000000002</v>
      </c>
      <c r="H197" s="18">
        <v>624.25</v>
      </c>
      <c r="I197" s="18">
        <v>13486.73</v>
      </c>
      <c r="J197" s="18">
        <v>352.52</v>
      </c>
      <c r="K197" s="18"/>
      <c r="L197" s="19">
        <f>SUM(F197:K197)</f>
        <v>1181335.47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250191.56</v>
      </c>
      <c r="G198" s="18">
        <v>114300.25</v>
      </c>
      <c r="H198" s="18">
        <v>76558.2</v>
      </c>
      <c r="I198" s="18">
        <v>2087.29</v>
      </c>
      <c r="J198" s="18">
        <v>416.64</v>
      </c>
      <c r="K198" s="18"/>
      <c r="L198" s="19">
        <f>SUM(F198:K198)</f>
        <v>443553.94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93470</v>
      </c>
      <c r="G202" s="18">
        <v>34508.44</v>
      </c>
      <c r="H202" s="18">
        <v>141309.78</v>
      </c>
      <c r="I202" s="18">
        <v>1096.43</v>
      </c>
      <c r="J202" s="18"/>
      <c r="K202" s="18"/>
      <c r="L202" s="19">
        <f t="shared" ref="L202:L208" si="0">SUM(F202:K202)</f>
        <v>270384.64999999997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>
        <v>2233.27</v>
      </c>
      <c r="I203" s="18">
        <v>6644.89</v>
      </c>
      <c r="J203" s="18">
        <v>5925.47</v>
      </c>
      <c r="K203" s="18">
        <v>5825.33</v>
      </c>
      <c r="L203" s="19">
        <f t="shared" si="0"/>
        <v>20628.96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3950</v>
      </c>
      <c r="G204" s="18">
        <v>391.09</v>
      </c>
      <c r="H204" s="18">
        <v>144687.18</v>
      </c>
      <c r="I204" s="18">
        <v>0</v>
      </c>
      <c r="J204" s="18">
        <v>0</v>
      </c>
      <c r="K204" s="18">
        <v>21228.17</v>
      </c>
      <c r="L204" s="19">
        <f t="shared" si="0"/>
        <v>170256.44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129770.98</v>
      </c>
      <c r="G205" s="18">
        <v>76843.570000000007</v>
      </c>
      <c r="H205" s="18">
        <v>22932.560000000001</v>
      </c>
      <c r="I205" s="18">
        <v>25851.99</v>
      </c>
      <c r="J205" s="18"/>
      <c r="K205" s="18"/>
      <c r="L205" s="19">
        <f t="shared" si="0"/>
        <v>255399.09999999998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63571.09</v>
      </c>
      <c r="G207" s="18">
        <v>26841.03</v>
      </c>
      <c r="H207" s="18">
        <v>49548.66</v>
      </c>
      <c r="I207" s="18">
        <v>53012.07</v>
      </c>
      <c r="J207" s="18">
        <v>3826.34</v>
      </c>
      <c r="K207" s="18"/>
      <c r="L207" s="19">
        <f t="shared" si="0"/>
        <v>196799.19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4612.5200000000004</v>
      </c>
      <c r="G208" s="18">
        <v>352.87</v>
      </c>
      <c r="H208" s="18">
        <v>143677.13</v>
      </c>
      <c r="I208" s="18"/>
      <c r="J208" s="18"/>
      <c r="K208" s="18"/>
      <c r="L208" s="19">
        <f t="shared" si="0"/>
        <v>148642.52000000002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1393415.6600000001</v>
      </c>
      <c r="G211" s="41">
        <f t="shared" si="1"/>
        <v>572259.71000000008</v>
      </c>
      <c r="H211" s="41">
        <f t="shared" si="1"/>
        <v>581571.02999999991</v>
      </c>
      <c r="I211" s="41">
        <f t="shared" si="1"/>
        <v>102179.4</v>
      </c>
      <c r="J211" s="41">
        <f t="shared" si="1"/>
        <v>10520.970000000001</v>
      </c>
      <c r="K211" s="41">
        <f t="shared" si="1"/>
        <v>27053.5</v>
      </c>
      <c r="L211" s="41">
        <f t="shared" si="1"/>
        <v>2687000.2699999996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1393415.6600000001</v>
      </c>
      <c r="G257" s="41">
        <f t="shared" si="8"/>
        <v>572259.71000000008</v>
      </c>
      <c r="H257" s="41">
        <f t="shared" si="8"/>
        <v>581571.02999999991</v>
      </c>
      <c r="I257" s="41">
        <f t="shared" si="8"/>
        <v>102179.4</v>
      </c>
      <c r="J257" s="41">
        <f t="shared" si="8"/>
        <v>10520.970000000001</v>
      </c>
      <c r="K257" s="41">
        <f t="shared" si="8"/>
        <v>27053.5</v>
      </c>
      <c r="L257" s="41">
        <f t="shared" si="8"/>
        <v>2687000.2699999996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7757.64</v>
      </c>
      <c r="L263" s="19">
        <f>SUM(F263:K263)</f>
        <v>7757.64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27757.64</v>
      </c>
      <c r="L270" s="41">
        <f t="shared" si="9"/>
        <v>27757.64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1393415.6600000001</v>
      </c>
      <c r="G271" s="42">
        <f t="shared" si="11"/>
        <v>572259.71000000008</v>
      </c>
      <c r="H271" s="42">
        <f t="shared" si="11"/>
        <v>581571.02999999991</v>
      </c>
      <c r="I271" s="42">
        <f t="shared" si="11"/>
        <v>102179.4</v>
      </c>
      <c r="J271" s="42">
        <f t="shared" si="11"/>
        <v>10520.970000000001</v>
      </c>
      <c r="K271" s="42">
        <f t="shared" si="11"/>
        <v>54811.14</v>
      </c>
      <c r="L271" s="42">
        <f t="shared" si="11"/>
        <v>2714757.9099999997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800</v>
      </c>
      <c r="G276" s="18">
        <v>172.03</v>
      </c>
      <c r="H276" s="18">
        <v>4950</v>
      </c>
      <c r="I276" s="18">
        <v>125.98</v>
      </c>
      <c r="J276" s="18">
        <v>500</v>
      </c>
      <c r="K276" s="18">
        <v>3973.93</v>
      </c>
      <c r="L276" s="19">
        <f>SUM(F276:K276)</f>
        <v>10521.939999999999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69571.44</v>
      </c>
      <c r="G277" s="18">
        <v>29109.14</v>
      </c>
      <c r="H277" s="18"/>
      <c r="I277" s="18"/>
      <c r="J277" s="18"/>
      <c r="K277" s="18"/>
      <c r="L277" s="19">
        <f>SUM(F277:K277)</f>
        <v>98680.58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4500</v>
      </c>
      <c r="G282" s="18">
        <v>965.37</v>
      </c>
      <c r="H282" s="18">
        <v>6193.81</v>
      </c>
      <c r="I282" s="18"/>
      <c r="J282" s="18"/>
      <c r="K282" s="18"/>
      <c r="L282" s="19">
        <f t="shared" si="12"/>
        <v>11659.18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10222.030000000001</v>
      </c>
      <c r="L283" s="19">
        <f t="shared" si="12"/>
        <v>10222.030000000001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74871.44</v>
      </c>
      <c r="G290" s="42">
        <f t="shared" si="13"/>
        <v>30246.539999999997</v>
      </c>
      <c r="H290" s="42">
        <f t="shared" si="13"/>
        <v>11143.810000000001</v>
      </c>
      <c r="I290" s="42">
        <f t="shared" si="13"/>
        <v>125.98</v>
      </c>
      <c r="J290" s="42">
        <f t="shared" si="13"/>
        <v>500</v>
      </c>
      <c r="K290" s="42">
        <f t="shared" si="13"/>
        <v>14195.960000000001</v>
      </c>
      <c r="L290" s="41">
        <f t="shared" si="13"/>
        <v>131083.73000000001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74871.44</v>
      </c>
      <c r="G338" s="41">
        <f t="shared" si="20"/>
        <v>30246.539999999997</v>
      </c>
      <c r="H338" s="41">
        <f t="shared" si="20"/>
        <v>11143.810000000001</v>
      </c>
      <c r="I338" s="41">
        <f t="shared" si="20"/>
        <v>125.98</v>
      </c>
      <c r="J338" s="41">
        <f t="shared" si="20"/>
        <v>500</v>
      </c>
      <c r="K338" s="41">
        <f t="shared" si="20"/>
        <v>14195.960000000001</v>
      </c>
      <c r="L338" s="41">
        <f t="shared" si="20"/>
        <v>131083.73000000001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74871.44</v>
      </c>
      <c r="G352" s="41">
        <f>G338</f>
        <v>30246.539999999997</v>
      </c>
      <c r="H352" s="41">
        <f>H338</f>
        <v>11143.810000000001</v>
      </c>
      <c r="I352" s="41">
        <f>I338</f>
        <v>125.98</v>
      </c>
      <c r="J352" s="41">
        <f>J338</f>
        <v>500</v>
      </c>
      <c r="K352" s="47">
        <f>K338+K351</f>
        <v>14195.960000000001</v>
      </c>
      <c r="L352" s="41">
        <f>L338+L351</f>
        <v>131083.73000000001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71295</v>
      </c>
      <c r="I358" s="18"/>
      <c r="J358" s="18"/>
      <c r="K358" s="18"/>
      <c r="L358" s="13">
        <f>SUM(F358:K358)</f>
        <v>71295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71295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71295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v>10.65</v>
      </c>
      <c r="I396" s="18"/>
      <c r="J396" s="24" t="s">
        <v>289</v>
      </c>
      <c r="K396" s="24" t="s">
        <v>289</v>
      </c>
      <c r="L396" s="56">
        <f t="shared" si="26"/>
        <v>20010.650000000001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11.21</v>
      </c>
      <c r="I397" s="18"/>
      <c r="J397" s="24" t="s">
        <v>289</v>
      </c>
      <c r="K397" s="24" t="s">
        <v>289</v>
      </c>
      <c r="L397" s="56">
        <f t="shared" si="26"/>
        <v>11.21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3.06</v>
      </c>
      <c r="I399" s="18"/>
      <c r="J399" s="24" t="s">
        <v>289</v>
      </c>
      <c r="K399" s="24" t="s">
        <v>289</v>
      </c>
      <c r="L399" s="56">
        <f t="shared" si="26"/>
        <v>3.06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24.919999999999998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20024.920000000002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24.919999999999998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20024.920000000002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3700</v>
      </c>
      <c r="K422" s="18"/>
      <c r="L422" s="56">
        <f t="shared" si="29"/>
        <v>3700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5925</v>
      </c>
      <c r="L425" s="56">
        <f t="shared" si="29"/>
        <v>5925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3700</v>
      </c>
      <c r="K427" s="47">
        <f t="shared" si="30"/>
        <v>5925</v>
      </c>
      <c r="L427" s="47">
        <f t="shared" si="30"/>
        <v>9625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3700</v>
      </c>
      <c r="K434" s="47">
        <f t="shared" si="32"/>
        <v>5925</v>
      </c>
      <c r="L434" s="47">
        <f t="shared" si="32"/>
        <v>9625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229576.97</v>
      </c>
      <c r="G439" s="18"/>
      <c r="H439" s="18"/>
      <c r="I439" s="56">
        <f t="shared" ref="I439:I445" si="33">SUM(F439:H439)</f>
        <v>229576.97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229576.97</v>
      </c>
      <c r="G446" s="13">
        <f>SUM(G439:G445)</f>
        <v>0</v>
      </c>
      <c r="H446" s="13">
        <f>SUM(H439:H445)</f>
        <v>0</v>
      </c>
      <c r="I446" s="13">
        <f>SUM(I439:I445)</f>
        <v>229576.97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229576.97</v>
      </c>
      <c r="G459" s="18"/>
      <c r="H459" s="18"/>
      <c r="I459" s="56">
        <f t="shared" si="34"/>
        <v>229576.97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229576.97</v>
      </c>
      <c r="G460" s="83">
        <f>SUM(G454:G459)</f>
        <v>0</v>
      </c>
      <c r="H460" s="83">
        <f>SUM(H454:H459)</f>
        <v>0</v>
      </c>
      <c r="I460" s="83">
        <f>SUM(I454:I459)</f>
        <v>229576.97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229576.97</v>
      </c>
      <c r="G461" s="42">
        <f>G452+G460</f>
        <v>0</v>
      </c>
      <c r="H461" s="42">
        <f>H452+H460</f>
        <v>0</v>
      </c>
      <c r="I461" s="42">
        <f>I452+I460</f>
        <v>229576.97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41135.21</v>
      </c>
      <c r="G465" s="18">
        <v>2.48</v>
      </c>
      <c r="H465" s="18">
        <v>0</v>
      </c>
      <c r="I465" s="18"/>
      <c r="J465" s="18">
        <v>219177.05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2794315.78</v>
      </c>
      <c r="G468" s="18">
        <v>71292.52</v>
      </c>
      <c r="H468" s="18">
        <v>131083.73000000001</v>
      </c>
      <c r="I468" s="18"/>
      <c r="J468" s="18">
        <v>20024.919999999998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2794315.78</v>
      </c>
      <c r="G470" s="53">
        <f>SUM(G468:G469)</f>
        <v>71292.52</v>
      </c>
      <c r="H470" s="53">
        <f>SUM(H468:H469)</f>
        <v>131083.73000000001</v>
      </c>
      <c r="I470" s="53">
        <f>SUM(I468:I469)</f>
        <v>0</v>
      </c>
      <c r="J470" s="53">
        <f>SUM(J468:J469)</f>
        <v>20024.919999999998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2714757.91</v>
      </c>
      <c r="G472" s="18">
        <v>71295</v>
      </c>
      <c r="H472" s="18">
        <v>131083.73000000001</v>
      </c>
      <c r="I472" s="18"/>
      <c r="J472" s="18">
        <v>9625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2714757.91</v>
      </c>
      <c r="G474" s="53">
        <f>SUM(G472:G473)</f>
        <v>71295</v>
      </c>
      <c r="H474" s="53">
        <f>SUM(H472:H473)</f>
        <v>131083.73000000001</v>
      </c>
      <c r="I474" s="53">
        <f>SUM(I472:I473)</f>
        <v>0</v>
      </c>
      <c r="J474" s="53">
        <f>SUM(J472:J473)</f>
        <v>9625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120693.07999999961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229576.96999999997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313179.03999999998</v>
      </c>
      <c r="G513" s="24" t="s">
        <v>289</v>
      </c>
      <c r="H513" s="18">
        <v>219689.56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89968.75</v>
      </c>
      <c r="G514" s="24" t="s">
        <v>289</v>
      </c>
      <c r="H514" s="18">
        <v>52027.29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131430.94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403147.79</v>
      </c>
      <c r="G517" s="42">
        <f>SUM(G511:G516)</f>
        <v>0</v>
      </c>
      <c r="H517" s="42">
        <f>SUM(H511:H516)</f>
        <v>271716.84999999998</v>
      </c>
      <c r="I517" s="42">
        <f>SUM(I511:I516)</f>
        <v>131430.94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319763</v>
      </c>
      <c r="G521" s="18">
        <v>143409.39000000001</v>
      </c>
      <c r="H521" s="18">
        <v>76558.2</v>
      </c>
      <c r="I521" s="18">
        <v>2087.29</v>
      </c>
      <c r="J521" s="18">
        <v>416.64</v>
      </c>
      <c r="K521" s="18"/>
      <c r="L521" s="88">
        <f>SUM(F521:K521)</f>
        <v>542234.52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319763</v>
      </c>
      <c r="G524" s="108">
        <f t="shared" ref="G524:L524" si="36">SUM(G521:G523)</f>
        <v>143409.39000000001</v>
      </c>
      <c r="H524" s="108">
        <f t="shared" si="36"/>
        <v>76558.2</v>
      </c>
      <c r="I524" s="108">
        <f t="shared" si="36"/>
        <v>2087.29</v>
      </c>
      <c r="J524" s="108">
        <f t="shared" si="36"/>
        <v>416.64</v>
      </c>
      <c r="K524" s="108">
        <f t="shared" si="36"/>
        <v>0</v>
      </c>
      <c r="L524" s="89">
        <f t="shared" si="36"/>
        <v>542234.52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140101.66</v>
      </c>
      <c r="I526" s="18"/>
      <c r="J526" s="18"/>
      <c r="K526" s="18"/>
      <c r="L526" s="88">
        <f>SUM(F526:K526)</f>
        <v>140101.66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140101.66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140101.66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13338.02</v>
      </c>
      <c r="I541" s="18"/>
      <c r="J541" s="18"/>
      <c r="K541" s="18"/>
      <c r="L541" s="88">
        <f>SUM(F541:K541)</f>
        <v>13338.02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13338.02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13338.02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319763</v>
      </c>
      <c r="G545" s="89">
        <f t="shared" ref="G545:L545" si="41">G524+G529+G534+G539+G544</f>
        <v>143409.39000000001</v>
      </c>
      <c r="H545" s="89">
        <f t="shared" si="41"/>
        <v>229997.87999999998</v>
      </c>
      <c r="I545" s="89">
        <f t="shared" si="41"/>
        <v>2087.29</v>
      </c>
      <c r="J545" s="89">
        <f t="shared" si="41"/>
        <v>416.64</v>
      </c>
      <c r="K545" s="89">
        <f t="shared" si="41"/>
        <v>0</v>
      </c>
      <c r="L545" s="89">
        <f t="shared" si="41"/>
        <v>695674.20000000007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542234.52</v>
      </c>
      <c r="G549" s="87">
        <f>L526</f>
        <v>140101.66</v>
      </c>
      <c r="H549" s="87">
        <f>L531</f>
        <v>0</v>
      </c>
      <c r="I549" s="87">
        <f>L536</f>
        <v>0</v>
      </c>
      <c r="J549" s="87">
        <f>L541</f>
        <v>13338.02</v>
      </c>
      <c r="K549" s="87">
        <f>SUM(F549:J549)</f>
        <v>695674.20000000007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542234.52</v>
      </c>
      <c r="G552" s="89">
        <f t="shared" si="42"/>
        <v>140101.66</v>
      </c>
      <c r="H552" s="89">
        <f t="shared" si="42"/>
        <v>0</v>
      </c>
      <c r="I552" s="89">
        <f t="shared" si="42"/>
        <v>0</v>
      </c>
      <c r="J552" s="89">
        <f t="shared" si="42"/>
        <v>13338.02</v>
      </c>
      <c r="K552" s="89">
        <f t="shared" si="42"/>
        <v>695674.20000000007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>
        <v>700.61</v>
      </c>
      <c r="J567" s="18"/>
      <c r="K567" s="18"/>
      <c r="L567" s="88">
        <f>SUM(F567:K567)</f>
        <v>700.61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700.61</v>
      </c>
      <c r="J570" s="193">
        <f t="shared" si="45"/>
        <v>0</v>
      </c>
      <c r="K570" s="193">
        <f t="shared" si="45"/>
        <v>0</v>
      </c>
      <c r="L570" s="193">
        <f t="shared" si="45"/>
        <v>700.61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700.61</v>
      </c>
      <c r="J571" s="89">
        <f t="shared" si="46"/>
        <v>0</v>
      </c>
      <c r="K571" s="89">
        <f t="shared" si="46"/>
        <v>0</v>
      </c>
      <c r="L571" s="89">
        <f t="shared" si="46"/>
        <v>700.61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44167.74</v>
      </c>
      <c r="G582" s="18"/>
      <c r="H582" s="18"/>
      <c r="I582" s="87">
        <f t="shared" si="47"/>
        <v>44167.74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22843.200000000001</v>
      </c>
      <c r="G583" s="18"/>
      <c r="H583" s="18"/>
      <c r="I583" s="87">
        <f t="shared" si="47"/>
        <v>22843.200000000001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126977</v>
      </c>
      <c r="I591" s="18"/>
      <c r="J591" s="18"/>
      <c r="K591" s="104">
        <f t="shared" ref="K591:K597" si="48">SUM(H591:J591)</f>
        <v>126977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13338.02</v>
      </c>
      <c r="I592" s="18"/>
      <c r="J592" s="18"/>
      <c r="K592" s="104">
        <f t="shared" si="48"/>
        <v>13338.02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8327.5</v>
      </c>
      <c r="I595" s="18"/>
      <c r="J595" s="18"/>
      <c r="K595" s="104">
        <f t="shared" si="48"/>
        <v>8327.5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148642.51999999999</v>
      </c>
      <c r="I598" s="108">
        <f>SUM(I591:I597)</f>
        <v>0</v>
      </c>
      <c r="J598" s="108">
        <f>SUM(J591:J597)</f>
        <v>0</v>
      </c>
      <c r="K598" s="108">
        <f>SUM(K591:K597)</f>
        <v>148642.51999999999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11020.97</v>
      </c>
      <c r="I604" s="18"/>
      <c r="J604" s="18"/>
      <c r="K604" s="104">
        <f>SUM(H604:J604)</f>
        <v>11020.97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11020.97</v>
      </c>
      <c r="I605" s="108">
        <f>SUM(I602:I604)</f>
        <v>0</v>
      </c>
      <c r="J605" s="108">
        <f>SUM(J602:J604)</f>
        <v>0</v>
      </c>
      <c r="K605" s="108">
        <f>SUM(K602:K604)</f>
        <v>11020.97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5418.9</v>
      </c>
      <c r="G611" s="18">
        <v>1244.8</v>
      </c>
      <c r="H611" s="18"/>
      <c r="I611" s="18"/>
      <c r="J611" s="18"/>
      <c r="K611" s="18"/>
      <c r="L611" s="88">
        <f>SUM(F611:K611)</f>
        <v>6663.7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5418.9</v>
      </c>
      <c r="G614" s="108">
        <f t="shared" si="49"/>
        <v>1244.8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6663.7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151491.72</v>
      </c>
      <c r="H617" s="109">
        <f>SUM(F52)</f>
        <v>151491.71999999997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229576.97</v>
      </c>
      <c r="H621" s="109">
        <f>SUM(J52)</f>
        <v>229576.97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120693.07999999999</v>
      </c>
      <c r="H622" s="109">
        <f>F476</f>
        <v>120693.07999999961</v>
      </c>
      <c r="I622" s="121" t="s">
        <v>101</v>
      </c>
      <c r="J622" s="109">
        <f t="shared" ref="J622:J655" si="50">G622-H622</f>
        <v>3.7834979593753815E-10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229576.97</v>
      </c>
      <c r="H626" s="109">
        <f>J476</f>
        <v>229576.96999999997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2794315.78</v>
      </c>
      <c r="H627" s="104">
        <f>SUM(F468)</f>
        <v>2794315.78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71292.52</v>
      </c>
      <c r="H628" s="104">
        <f>SUM(G468)</f>
        <v>71292.52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131083.73000000001</v>
      </c>
      <c r="H629" s="104">
        <f>SUM(H468)</f>
        <v>131083.73000000001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20024.919999999998</v>
      </c>
      <c r="H631" s="104">
        <f>SUM(J468)</f>
        <v>20024.919999999998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2714757.9099999997</v>
      </c>
      <c r="H632" s="104">
        <f>SUM(F472)</f>
        <v>2714757.91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131083.73000000001</v>
      </c>
      <c r="H633" s="104">
        <f>SUM(H472)</f>
        <v>131083.73000000001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71295</v>
      </c>
      <c r="H635" s="104">
        <f>SUM(G472)</f>
        <v>71295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20024.920000000002</v>
      </c>
      <c r="H637" s="164">
        <f>SUM(J468)</f>
        <v>20024.919999999998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9625</v>
      </c>
      <c r="H638" s="164">
        <f>SUM(J472)</f>
        <v>9625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229576.97</v>
      </c>
      <c r="H639" s="104">
        <f>SUM(F461)</f>
        <v>229576.97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229576.97</v>
      </c>
      <c r="H642" s="104">
        <f>SUM(I461)</f>
        <v>229576.97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24.92</v>
      </c>
      <c r="H644" s="104">
        <f>H408</f>
        <v>24.919999999999998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20024.919999999998</v>
      </c>
      <c r="H646" s="104">
        <f>L408</f>
        <v>20024.920000000002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148642.51999999999</v>
      </c>
      <c r="H647" s="104">
        <f>L208+L226+L244</f>
        <v>148642.52000000002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11020.97</v>
      </c>
      <c r="H648" s="104">
        <f>(J257+J338)-(J255+J336)</f>
        <v>11020.970000000001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148642.52000000002</v>
      </c>
      <c r="H649" s="104">
        <f>H598</f>
        <v>148642.51999999999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7757.64</v>
      </c>
      <c r="H652" s="104">
        <f>K263+K345</f>
        <v>7757.64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2889378.9999999995</v>
      </c>
      <c r="G660" s="19">
        <f>(L229+L309+L359)</f>
        <v>0</v>
      </c>
      <c r="H660" s="19">
        <f>(L247+L328+L360)</f>
        <v>0</v>
      </c>
      <c r="I660" s="19">
        <f>SUM(F660:H660)</f>
        <v>2889378.9999999995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16672.18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16672.18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148642.52000000002</v>
      </c>
      <c r="G662" s="19">
        <f>(L226+L306)-(J226+J306)</f>
        <v>0</v>
      </c>
      <c r="H662" s="19">
        <f>(L244+L325)-(J244+J325)</f>
        <v>0</v>
      </c>
      <c r="I662" s="19">
        <f>SUM(F662:H662)</f>
        <v>148642.52000000002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84695.61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84695.61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2639368.6899999995</v>
      </c>
      <c r="G664" s="19">
        <f>G660-SUM(G661:G663)</f>
        <v>0</v>
      </c>
      <c r="H664" s="19">
        <f>H660-SUM(H661:H663)</f>
        <v>0</v>
      </c>
      <c r="I664" s="19">
        <f>I660-SUM(I661:I663)</f>
        <v>2639368.6899999995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152.6</v>
      </c>
      <c r="G665" s="248"/>
      <c r="H665" s="248"/>
      <c r="I665" s="19">
        <f>SUM(F665:H665)</f>
        <v>152.6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17295.990000000002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17295.990000000002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17295.990000000002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17295.990000000002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BETHLEHEM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848649.51</v>
      </c>
      <c r="C9" s="229">
        <f>'DOE25'!G197+'DOE25'!G215+'DOE25'!G233+'DOE25'!G276+'DOE25'!G295+'DOE25'!G314</f>
        <v>319194.49000000005</v>
      </c>
    </row>
    <row r="10" spans="1:3" x14ac:dyDescent="0.2">
      <c r="A10" t="s">
        <v>779</v>
      </c>
      <c r="B10" s="240">
        <v>808728.26</v>
      </c>
      <c r="C10" s="240">
        <v>315823.18</v>
      </c>
    </row>
    <row r="11" spans="1:3" x14ac:dyDescent="0.2">
      <c r="A11" t="s">
        <v>780</v>
      </c>
      <c r="B11" s="240">
        <v>14441.32</v>
      </c>
      <c r="C11" s="240">
        <v>1422.09</v>
      </c>
    </row>
    <row r="12" spans="1:3" x14ac:dyDescent="0.2">
      <c r="A12" t="s">
        <v>781</v>
      </c>
      <c r="B12" s="240">
        <v>25479.93</v>
      </c>
      <c r="C12" s="240">
        <v>1949.22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848649.51</v>
      </c>
      <c r="C13" s="231">
        <f>SUM(C10:C12)</f>
        <v>319194.49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319763</v>
      </c>
      <c r="C18" s="229">
        <f>'DOE25'!G198+'DOE25'!G216+'DOE25'!G234+'DOE25'!G277+'DOE25'!G296+'DOE25'!G315</f>
        <v>143409.39000000001</v>
      </c>
    </row>
    <row r="19" spans="1:3" x14ac:dyDescent="0.2">
      <c r="A19" t="s">
        <v>779</v>
      </c>
      <c r="B19" s="240">
        <v>182308.12</v>
      </c>
      <c r="C19" s="240">
        <v>54692.44</v>
      </c>
    </row>
    <row r="20" spans="1:3" x14ac:dyDescent="0.2">
      <c r="A20" t="s">
        <v>780</v>
      </c>
      <c r="B20" s="240">
        <v>129353.88</v>
      </c>
      <c r="C20" s="240">
        <v>88097.22</v>
      </c>
    </row>
    <row r="21" spans="1:3" x14ac:dyDescent="0.2">
      <c r="A21" t="s">
        <v>781</v>
      </c>
      <c r="B21" s="240">
        <v>8101</v>
      </c>
      <c r="C21" s="240">
        <v>619.73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319763</v>
      </c>
      <c r="C22" s="231">
        <f>SUM(C19:C21)</f>
        <v>143409.39000000001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BETHLEHEM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1624889.41</v>
      </c>
      <c r="D5" s="20">
        <f>SUM('DOE25'!L197:L200)+SUM('DOE25'!L215:L218)+SUM('DOE25'!L233:L236)-F5-G5</f>
        <v>1624120.25</v>
      </c>
      <c r="E5" s="243"/>
      <c r="F5" s="255">
        <f>SUM('DOE25'!J197:J200)+SUM('DOE25'!J215:J218)+SUM('DOE25'!J233:J236)</f>
        <v>769.16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270384.64999999997</v>
      </c>
      <c r="D6" s="20">
        <f>'DOE25'!L202+'DOE25'!L220+'DOE25'!L238-F6-G6</f>
        <v>270384.64999999997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20628.96</v>
      </c>
      <c r="D7" s="20">
        <f>'DOE25'!L203+'DOE25'!L221+'DOE25'!L239-F7-G7</f>
        <v>8878.159999999998</v>
      </c>
      <c r="E7" s="243"/>
      <c r="F7" s="255">
        <f>'DOE25'!J203+'DOE25'!J221+'DOE25'!J239</f>
        <v>5925.47</v>
      </c>
      <c r="G7" s="53">
        <f>'DOE25'!K203+'DOE25'!K221+'DOE25'!K239</f>
        <v>5825.33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98580.000000000015</v>
      </c>
      <c r="D8" s="243"/>
      <c r="E8" s="20">
        <f>'DOE25'!L204+'DOE25'!L222+'DOE25'!L240-F8-G8-D9-D11</f>
        <v>77351.830000000016</v>
      </c>
      <c r="F8" s="255">
        <f>'DOE25'!J204+'DOE25'!J222+'DOE25'!J240</f>
        <v>0</v>
      </c>
      <c r="G8" s="53">
        <f>'DOE25'!K204+'DOE25'!K222+'DOE25'!K240</f>
        <v>21228.17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47031.44</v>
      </c>
      <c r="D9" s="244">
        <v>47031.44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7050</v>
      </c>
      <c r="D10" s="243"/>
      <c r="E10" s="244">
        <v>7050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24645</v>
      </c>
      <c r="D11" s="244">
        <v>24645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255399.09999999998</v>
      </c>
      <c r="D12" s="20">
        <f>'DOE25'!L205+'DOE25'!L223+'DOE25'!L241-F12-G12</f>
        <v>255399.09999999998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196799.19</v>
      </c>
      <c r="D14" s="20">
        <f>'DOE25'!L207+'DOE25'!L225+'DOE25'!L243-F14-G14</f>
        <v>192972.85</v>
      </c>
      <c r="E14" s="243"/>
      <c r="F14" s="255">
        <f>'DOE25'!J207+'DOE25'!J225+'DOE25'!J243</f>
        <v>3826.34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148642.52000000002</v>
      </c>
      <c r="D15" s="20">
        <f>'DOE25'!L208+'DOE25'!L226+'DOE25'!L244-F15-G15</f>
        <v>148642.52000000002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71295</v>
      </c>
      <c r="D29" s="20">
        <f>'DOE25'!L358+'DOE25'!L359+'DOE25'!L360-'DOE25'!I367-F29-G29</f>
        <v>71295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131083.73000000001</v>
      </c>
      <c r="D31" s="20">
        <f>'DOE25'!L290+'DOE25'!L309+'DOE25'!L328+'DOE25'!L333+'DOE25'!L334+'DOE25'!L335-F31-G31</f>
        <v>116387.77</v>
      </c>
      <c r="E31" s="243"/>
      <c r="F31" s="255">
        <f>'DOE25'!J290+'DOE25'!J309+'DOE25'!J328+'DOE25'!J333+'DOE25'!J334+'DOE25'!J335</f>
        <v>500</v>
      </c>
      <c r="G31" s="53">
        <f>'DOE25'!K290+'DOE25'!K309+'DOE25'!K328+'DOE25'!K333+'DOE25'!K334+'DOE25'!K335</f>
        <v>14195.960000000001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2759756.7399999998</v>
      </c>
      <c r="E33" s="246">
        <f>SUM(E5:E31)</f>
        <v>84401.830000000016</v>
      </c>
      <c r="F33" s="246">
        <f>SUM(F5:F31)</f>
        <v>11020.970000000001</v>
      </c>
      <c r="G33" s="246">
        <f>SUM(G5:G31)</f>
        <v>41249.46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84401.830000000016</v>
      </c>
      <c r="E35" s="249"/>
    </row>
    <row r="36" spans="2:8" ht="12" thickTop="1" x14ac:dyDescent="0.2">
      <c r="B36" t="s">
        <v>815</v>
      </c>
      <c r="D36" s="20">
        <f>D33</f>
        <v>2759756.7399999998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BETHLEHEM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141279.97</v>
      </c>
      <c r="D8" s="95">
        <f>'DOE25'!G9</f>
        <v>-24332.68</v>
      </c>
      <c r="E8" s="95">
        <f>'DOE25'!H9</f>
        <v>-14911.49</v>
      </c>
      <c r="F8" s="95">
        <f>'DOE25'!I9</f>
        <v>0</v>
      </c>
      <c r="G8" s="95">
        <f>'DOE25'!J9</f>
        <v>229576.97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7757.64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9859.1299999999992</v>
      </c>
      <c r="D12" s="95">
        <f>'DOE25'!G13</f>
        <v>2564.79</v>
      </c>
      <c r="E12" s="95">
        <f>'DOE25'!H13</f>
        <v>14911.49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352.62</v>
      </c>
      <c r="D13" s="95">
        <f>'DOE25'!G14</f>
        <v>14010.25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151491.72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229576.97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7757.64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23041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30798.639999999999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69242.399999999994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229576.97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51450.68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120693.07999999999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229576.97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151491.71999999997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229576.97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1886525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555.98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24.92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16672.18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3355.27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3911.25</v>
      </c>
      <c r="D62" s="130">
        <f>SUM(D57:D61)</f>
        <v>16672.18</v>
      </c>
      <c r="E62" s="130">
        <f>SUM(E57:E61)</f>
        <v>0</v>
      </c>
      <c r="F62" s="130">
        <f>SUM(F57:F61)</f>
        <v>0</v>
      </c>
      <c r="G62" s="130">
        <f>SUM(G57:G61)</f>
        <v>24.92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1890436.25</v>
      </c>
      <c r="D63" s="22">
        <f>D56+D62</f>
        <v>16672.18</v>
      </c>
      <c r="E63" s="22">
        <f>E56+E62</f>
        <v>0</v>
      </c>
      <c r="F63" s="22">
        <f>F56+F62</f>
        <v>0</v>
      </c>
      <c r="G63" s="22">
        <f>G56+G62</f>
        <v>24.92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578286.5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243905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822191.5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750.42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750.42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822191.5</v>
      </c>
      <c r="D81" s="130">
        <f>SUM(D79:D80)+D78+D70</f>
        <v>750.42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58685.63</v>
      </c>
      <c r="D88" s="95">
        <f>SUM('DOE25'!G153:G161)</f>
        <v>46112.28</v>
      </c>
      <c r="E88" s="95">
        <f>SUM('DOE25'!H153:H161)</f>
        <v>131083.73000000001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17077.400000000001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75763.03</v>
      </c>
      <c r="D91" s="131">
        <f>SUM(D85:D90)</f>
        <v>46112.28</v>
      </c>
      <c r="E91" s="131">
        <f>SUM(E85:E90)</f>
        <v>131083.73000000001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7757.64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5925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5925</v>
      </c>
      <c r="D103" s="86">
        <f>SUM(D93:D102)</f>
        <v>7757.64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2794315.78</v>
      </c>
      <c r="D104" s="86">
        <f>D63+D81+D91+D103</f>
        <v>71292.52</v>
      </c>
      <c r="E104" s="86">
        <f>E63+E81+E91+E103</f>
        <v>131083.73000000001</v>
      </c>
      <c r="F104" s="86">
        <f>F63+F81+F91+F103</f>
        <v>0</v>
      </c>
      <c r="G104" s="86">
        <f>G63+G81+G103</f>
        <v>20024.919999999998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1181335.47</v>
      </c>
      <c r="D109" s="24" t="s">
        <v>289</v>
      </c>
      <c r="E109" s="95">
        <f>('DOE25'!L276)+('DOE25'!L295)+('DOE25'!L314)</f>
        <v>10521.939999999999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443553.94</v>
      </c>
      <c r="D110" s="24" t="s">
        <v>289</v>
      </c>
      <c r="E110" s="95">
        <f>('DOE25'!L277)+('DOE25'!L296)+('DOE25'!L315)</f>
        <v>98680.58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1624889.41</v>
      </c>
      <c r="D115" s="86">
        <f>SUM(D109:D114)</f>
        <v>0</v>
      </c>
      <c r="E115" s="86">
        <f>SUM(E109:E114)</f>
        <v>109202.52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270384.64999999997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20628.96</v>
      </c>
      <c r="D119" s="24" t="s">
        <v>289</v>
      </c>
      <c r="E119" s="95">
        <f>+('DOE25'!L282)+('DOE25'!L301)+('DOE25'!L320)</f>
        <v>11659.18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170256.44</v>
      </c>
      <c r="D120" s="24" t="s">
        <v>289</v>
      </c>
      <c r="E120" s="95">
        <f>+('DOE25'!L283)+('DOE25'!L302)+('DOE25'!L321)</f>
        <v>10222.030000000001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255399.09999999998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196799.19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148642.52000000002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71295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1062110.8599999999</v>
      </c>
      <c r="D128" s="86">
        <f>SUM(D118:D127)</f>
        <v>71295</v>
      </c>
      <c r="E128" s="86">
        <f>SUM(E118:E127)</f>
        <v>21881.21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5925</v>
      </c>
    </row>
    <row r="135" spans="1:7" x14ac:dyDescent="0.2">
      <c r="A135" t="s">
        <v>233</v>
      </c>
      <c r="B135" s="32" t="s">
        <v>234</v>
      </c>
      <c r="C135" s="95">
        <f>'DOE25'!L263</f>
        <v>7757.64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20024.920000000002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-24.920000000001892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27757.64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5925</v>
      </c>
    </row>
    <row r="145" spans="1:9" ht="12.75" thickTop="1" thickBot="1" x14ac:dyDescent="0.25">
      <c r="A145" s="33" t="s">
        <v>244</v>
      </c>
      <c r="C145" s="86">
        <f>(C115+C128+C144)</f>
        <v>2714757.9099999997</v>
      </c>
      <c r="D145" s="86">
        <f>(D115+D128+D144)</f>
        <v>71295</v>
      </c>
      <c r="E145" s="86">
        <f>(E115+E128+E144)</f>
        <v>131083.73000000001</v>
      </c>
      <c r="F145" s="86">
        <f>(F115+F128+F144)</f>
        <v>0</v>
      </c>
      <c r="G145" s="86">
        <f>(G115+G128+G144)</f>
        <v>5925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BETHLEHEM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17296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1191857</v>
      </c>
      <c r="D10" s="182">
        <f>ROUND((C10/$C$28)*100,1)</f>
        <v>41.5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542235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270385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32288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180478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255399</v>
      </c>
      <c r="D18" s="182">
        <f t="shared" si="0"/>
        <v>8.9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196799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148643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54622.82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2872706.82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2872706.82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1886525</v>
      </c>
      <c r="D35" s="182">
        <f t="shared" ref="D35:D40" si="1">ROUND((C35/$C$41)*100,1)</f>
        <v>63.6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3936.1699999999255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822192</v>
      </c>
      <c r="D37" s="182">
        <f t="shared" si="1"/>
        <v>27.7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750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252959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2966362.17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BETHLEHEM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2015-10-19T12:21:26Z</cp:lastPrinted>
  <dcterms:created xsi:type="dcterms:W3CDTF">1997-12-04T19:04:30Z</dcterms:created>
  <dcterms:modified xsi:type="dcterms:W3CDTF">2015-10-23T17:35:09Z</dcterms:modified>
</cp:coreProperties>
</file>