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6" i="1" l="1"/>
  <c r="H533" i="1" l="1"/>
  <c r="H531" i="1"/>
  <c r="H528" i="1"/>
  <c r="H521" i="1"/>
  <c r="F468" i="1"/>
  <c r="F50" i="1"/>
  <c r="H240" i="1" l="1"/>
  <c r="H20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C26" i="10" s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J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K257" i="1"/>
  <c r="I257" i="1"/>
  <c r="I271" i="1" s="1"/>
  <c r="G257" i="1"/>
  <c r="G271" i="1" s="1"/>
  <c r="G164" i="2"/>
  <c r="C18" i="2"/>
  <c r="L328" i="1"/>
  <c r="H660" i="1" s="1"/>
  <c r="H664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K551" i="1"/>
  <c r="C22" i="13"/>
  <c r="C138" i="2"/>
  <c r="C16" i="13"/>
  <c r="H33" i="13"/>
  <c r="F664" i="1" l="1"/>
  <c r="F672" i="1" s="1"/>
  <c r="C4" i="10" s="1"/>
  <c r="E33" i="13"/>
  <c r="D35" i="13" s="1"/>
  <c r="K598" i="1"/>
  <c r="G647" i="1" s="1"/>
  <c r="J647" i="1" s="1"/>
  <c r="J649" i="1"/>
  <c r="H545" i="1"/>
  <c r="K552" i="1"/>
  <c r="F476" i="1"/>
  <c r="H622" i="1" s="1"/>
  <c r="J622" i="1" s="1"/>
  <c r="C142" i="2"/>
  <c r="K271" i="1"/>
  <c r="L271" i="1"/>
  <c r="G632" i="1" s="1"/>
  <c r="J632" i="1" s="1"/>
  <c r="J639" i="1"/>
  <c r="C62" i="2"/>
  <c r="C63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F667" i="1" l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<sst xmlns="http://schemas.openxmlformats.org/spreadsheetml/2006/main" count="3957" uniqueCount="912">
  <si>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</si>
  <si>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</si>
  <si>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</si>
  <si>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</si>
  <si>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</si>
  <si>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</si>
  <si>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</si>
  <si>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</si>
  <si>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</si>
  <si>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</si>
  <si>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</si>
  <si>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</si>
  <si>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</si>
  <si>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</si>
  <si>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</si>
  <si>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</si>
  <si>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</si>
  <si>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</si>
  <si>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</si>
  <si>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</si>
  <si>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</si>
  <si>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</si>
  <si>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</si>
  <si>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</si>
  <si>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</si>
  <si>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</si>
  <si>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</si>
  <si>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</si>
  <si>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</si>
  <si>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</si>
  <si>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</si>
  <si>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</si>
  <si>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</si>
  <si>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</si>
  <si>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</si>
  <si>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</si>
  <si>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</si>
  <si>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</si>
  <si>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</si>
  <si>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</si>
  <si>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</si>
  <si>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</si>
  <si>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</si>
  <si>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</si>
  <si>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</si>
  <si>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</si>
  <si>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</si>
  <si>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</si>
  <si>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</si>
  <si>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</si>
  <si>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</si>
  <si>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</si>
  <si>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</si>
  <si>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</si>
  <si>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</si>
  <si>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</si>
  <si>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</si>
  <si>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</si>
  <si>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</si>
  <si>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</si>
  <si>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</si>
  <si>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</si>
  <si>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</si>
  <si>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</si>
  <si>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</si>
  <si>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</si>
  <si>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</si>
  <si>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</si>
  <si>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</si>
  <si>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</si>
  <si>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</si>
  <si>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</si>
  <si>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</si>
  <si>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</si>
  <si>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</si>
  <si>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</si>
  <si>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</si>
  <si>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</si>
  <si>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</si>
  <si>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</si>
  <si>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</si>
  <si>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</si>
  <si>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</si>
  <si>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</si>
  <si>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</si>
  <si>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</si>
  <si>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</si>
  <si>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</si>
  <si>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</si>
  <si>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</si>
  <si>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</si>
  <si>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</si>
  <si>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</si>
  <si>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</si>
  <si>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</si>
  <si>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</si>
  <si>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</si>
  <si>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</si>
  <si>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</si>
  <si>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</si>
  <si>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</si>
  <si>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</si>
  <si>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</si>
  <si>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</si>
  <si>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</si>
  <si>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</si>
  <si>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</si>
  <si>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</si>
  <si>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</si>
  <si>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</si>
  <si>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</si>
  <si>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</si>
  <si>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</si>
  <si>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</si>
  <si>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</si>
  <si>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</si>
  <si>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</si>
  <si>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</si>
  <si>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</si>
  <si>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</si>
  <si>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</si>
  <si>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</si>
  <si>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</si>
  <si>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</si>
  <si>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</si>
  <si>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</si>
  <si>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</si>
  <si>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</si>
  <si>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</si>
  <si>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</si>
  <si>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</si>
  <si>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</si>
  <si>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</si>
  <si>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</si>
  <si>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</si>
  <si>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</si>
  <si>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</si>
  <si>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</si>
  <si>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</si>
  <si>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</si>
  <si>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</si>
  <si>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</si>
  <si>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</si>
  <si>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</si>
  <si>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</si>
  <si>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</si>
  <si>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</si>
  <si>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</si>
  <si>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</si>
  <si>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</si>
  <si>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</si>
  <si>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</si>
  <si>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</si>
  <si>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</si>
  <si>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</si>
  <si>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</si>
  <si>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</si>
  <si>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</si>
  <si>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</si>
  <si>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</si>
  <si>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</si>
  <si>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</si>
  <si>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</si>
  <si>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</si>
  <si>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</si>
  <si>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</si>
  <si>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</si>
  <si>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</si>
  <si>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</si>
  <si>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</si>
  <si>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</si>
  <si>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</si>
  <si>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</si>
  <si>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</si>
  <si>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</si>
  <si>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</si>
  <si>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</si>
  <si>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</si>
  <si>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</si>
  <si>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</si>
  <si>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</si>
  <si>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</si>
  <si>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</si>
  <si>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</si>
  <si>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</si>
  <si>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</si>
  <si>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</si>
  <si>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</si>
  <si>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</si>
  <si>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</si>
  <si>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</si>
  <si>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</si>
  <si>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</si>
  <si>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</si>
  <si>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</si>
  <si>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</si>
  <si>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</si>
  <si>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</si>
  <si>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</si>
  <si>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</si>
  <si>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</si>
  <si>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</si>
  <si>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</si>
  <si>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</si>
  <si>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</si>
  <si>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</si>
  <si>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</si>
  <si>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</si>
  <si>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</si>
  <si>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</si>
  <si>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</si>
  <si>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</si>
  <si>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</si>
  <si>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</si>
  <si>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</si>
  <si>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</si>
  <si>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</si>
  <si>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</si>
  <si>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</si>
  <si>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</si>
  <si>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</si>
  <si>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</si>
  <si>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</si>
  <si>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</si>
  <si>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</si>
  <si>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</si>
  <si>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</si>
  <si>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</si>
  <si>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</si>
  <si>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</si>
  <si>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</si>
  <si>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</si>
  <si>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</si>
  <si>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</si>
  <si>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</si>
  <si>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</si>
  <si>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</si>
  <si>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</si>
  <si>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</si>
  <si>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</si>
  <si>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</si>
  <si>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</si>
  <si>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</si>
  <si>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</si>
  <si>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</si>
  <si>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</si>
  <si>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</si>
  <si>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</si>
  <si>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</si>
  <si>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</si>
  <si>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</si>
  <si>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</si>
  <si>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</si>
  <si>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</si>
  <si>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</si>
  <si>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</si>
  <si>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</si>
  <si>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</si>
  <si>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</si>
  <si>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</si>
  <si>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</si>
  <si>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</si>
  <si>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</si>
  <si>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</si>
  <si>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</si>
  <si>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</si>
  <si>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</si>
  <si>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</si>
  <si>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</si>
  <si>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</si>
  <si>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</si>
  <si>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</si>
  <si>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</si>
  <si>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</si>
  <si>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</si>
  <si>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</si>
  <si>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</si>
  <si>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</si>
  <si>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</si>
  <si>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</si>
  <si>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</si>
  <si>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</si>
  <si>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</si>
  <si>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</si>
  <si>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</si>
  <si>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</si>
  <si>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</si>
  <si>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</si>
  <si>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</si>
  <si>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</si>
  <si>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</si>
  <si>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</si>
  <si>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</si>
  <si>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</si>
  <si>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</si>
  <si>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</si>
  <si>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</si>
  <si>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</si>
  <si>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</si>
  <si>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</si>
  <si>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</si>
  <si>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</si>
  <si>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</si>
  <si>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</si>
  <si>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</si>
  <si>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</si>
  <si>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</si>
  <si>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</si>
  <si>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</si>
  <si>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</si>
  <si>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</si>
  <si>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</si>
  <si>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</si>
  <si>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</si>
  <si>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</si>
  <si>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</si>
  <si>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</si>
  <si>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</si>
  <si>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</si>
  <si>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</si>
  <si>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</si>
  <si>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</si>
  <si>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</si>
  <si>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</si>
  <si>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</si>
  <si>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</si>
  <si>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</si>
  <si>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</si>
  <si>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</si>
  <si>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</si>
  <si>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</si>
  <si>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</si>
  <si>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</si>
  <si>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</si>
  <si>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</si>
  <si>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</si>
  <si>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</si>
  <si>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</si>
  <si>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</si>
  <si>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</si>
  <si>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</si>
  <si>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</si>
  <si>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</si>
  <si>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</si>
  <si>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</si>
  <si>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</si>
  <si>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</si>
  <si>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</si>
  <si>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</si>
  <si>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</si>
  <si>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</si>
  <si>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</si>
  <si>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</si>
  <si>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</si>
  <si>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</si>
  <si>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</si>
  <si>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</si>
  <si>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</si>
  <si>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</si>
  <si>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</si>
  <si>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</si>
  <si>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</si>
  <si>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</si>
  <si>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</si>
  <si>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</si>
  <si>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</si>
  <si>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</si>
  <si>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</si>
  <si>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</si>
  <si>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</si>
  <si>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</si>
  <si>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</si>
  <si>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</si>
  <si>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</si>
  <si>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</si>
  <si>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</si>
  <si>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</si>
  <si>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</si>
  <si>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</si>
  <si>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</si>
  <si>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</si>
  <si>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</si>
  <si>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</si>
  <si>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</si>
  <si>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</si>
  <si>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</si>
  <si>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</si>
  <si>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</si>
  <si>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</si>
  <si>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</si>
  <si>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</si>
  <si>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</si>
  <si>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</si>
  <si>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</si>
  <si>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</si>
  <si>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</si>
  <si>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</si>
  <si>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</si>
  <si>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</si>
  <si>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</si>
  <si>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</si>
  <si>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</si>
  <si>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</si>
  <si>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</si>
  <si>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</si>
  <si>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</si>
  <si>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</si>
  <si>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</si>
  <si>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</si>
  <si>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</si>
  <si>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</si>
  <si>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</si>
  <si>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</si>
  <si>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</si>
  <si>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</si>
  <si>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</si>
  <si>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</si>
  <si>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</si>
  <si>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</si>
  <si>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</si>
  <si>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</si>
  <si>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</si>
  <si>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</si>
  <si>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</si>
  <si>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</si>
  <si>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</si>
  <si>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</si>
  <si>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</si>
  <si>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</si>
  <si>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</si>
  <si>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</si>
  <si>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</si>
  <si>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</si>
  <si>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</si>
  <si>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</si>
  <si>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</si>
  <si>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</si>
  <si>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</si>
  <si>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</si>
  <si>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</si>
  <si>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</si>
  <si>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</si>
  <si>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</si>
  <si>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</si>
  <si>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</si>
  <si>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</si>
  <si>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</si>
  <si>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</si>
  <si>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</si>
  <si>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</si>
  <si>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</si>
  <si>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</si>
  <si>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</si>
  <si>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</si>
  <si>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</si>
  <si>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</si>
  <si>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</si>
  <si>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</si>
  <si>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</si>
  <si>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</si>
  <si>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</si>
  <si>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</si>
  <si>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</si>
  <si>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</si>
  <si>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</si>
  <si>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</si>
  <si>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</si>
  <si>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</si>
  <si>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</si>
  <si>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</si>
  <si>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</si>
  <si>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</si>
  <si>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</si>
  <si>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</si>
  <si>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</si>
  <si>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</si>
  <si>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</si>
  <si>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</si>
  <si>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</si>
  <si>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</si>
  <si>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</si>
  <si>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</si>
  <si>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</si>
  <si>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</si>
  <si>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</si>
  <si>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</si>
  <si>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</si>
  <si>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</si>
  <si>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</si>
  <si>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</si>
  <si>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</si>
  <si>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</si>
  <si>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</si>
  <si>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</si>
  <si>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</si>
  <si>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</si>
  <si>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</si>
  <si>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</si>
  <si>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</si>
  <si>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</si>
  <si>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</si>
  <si>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</si>
  <si>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</si>
  <si>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</si>
  <si>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</si>
  <si>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</si>
  <si>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</si>
  <si>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</si>
  <si>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</si>
  <si>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</si>
  <si>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</si>
  <si>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</si>
  <si>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</si>
  <si>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</si>
  <si>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</si>
  <si>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</si>
  <si>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</si>
  <si>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</si>
  <si>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</si>
  <si>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</si>
  <si>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</si>
  <si>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</si>
  <si>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</si>
  <si>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</si>
  <si>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</si>
  <si>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</si>
  <si>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</si>
  <si>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</si>
  <si>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</si>
  <si>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</si>
  <si>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</si>
  <si>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</si>
  <si>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</si>
  <si>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</si>
  <si>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</si>
  <si>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</si>
  <si>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</si>
  <si>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</si>
  <si>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</si>
  <si>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</si>
  <si>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</si>
  <si>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</si>
  <si>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</si>
  <si>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</si>
  <si>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</si>
  <si>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</si>
  <si>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</si>
  <si>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</si>
  <si>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</si>
  <si>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</si>
  <si>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</si>
  <si>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</si>
  <si>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</si>
  <si>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</si>
  <si>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</si>
  <si>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</si>
  <si>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</si>
  <si>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</si>
  <si>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</si>
  <si>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</si>
  <si>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</si>
  <si>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</si>
  <si>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</si>
  <si>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</si>
  <si>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</si>
  <si>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</si>
  <si>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</si>
  <si>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</si>
  <si>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</si>
  <si>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</si>
  <si>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</si>
  <si>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</si>
  <si>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</si>
  <si>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</si>
  <si>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</si>
  <si>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</si>
  <si>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</si>
  <si>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</si>
  <si>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</si>
  <si>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</si>
  <si>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</si>
  <si>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</si>
  <si>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</si>
  <si>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</si>
  <si>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</si>
  <si>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</si>
  <si>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</si>
  <si>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</si>
  <si>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</si>
  <si>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</si>
  <si>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</si>
  <si>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</si>
  <si>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</si>
  <si>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</si>
  <si>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</si>
  <si>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</si>
  <si>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</si>
  <si>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</si>
  <si>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</si>
  <si>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</si>
  <si>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</si>
  <si>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</si>
  <si>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</si>
  <si>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</si>
  <si>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</si>
  <si>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</si>
  <si>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</si>
  <si>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</si>
  <si>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</si>
  <si>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</si>
  <si>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</si>
  <si>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</si>
  <si>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</si>
  <si>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</si>
  <si>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</si>
  <si>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</si>
  <si>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</si>
  <si>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</si>
  <si>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</si>
  <si>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</si>
  <si>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</si>
  <si>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</si>
  <si>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</si>
  <si>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</si>
  <si>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</si>
  <si>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</si>
  <si>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</si>
  <si>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</si>
  <si>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</si>
  <si>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</si>
  <si>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</si>
  <si>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</si>
  <si>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</si>
  <si>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</si>
  <si>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</si>
  <si>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</si>
  <si>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</si>
  <si>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</si>
  <si>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</si>
  <si>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</si>
  <si>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</si>
  <si>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</si>
  <si>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</si>
  <si>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</si>
  <si>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</si>
  <si>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</si>
  <si>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</si>
  <si>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</si>
  <si>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</si>
  <si>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</si>
  <si>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</si>
  <si>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</si>
  <si>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</si>
  <si>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</si>
  <si>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</si>
  <si>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</si>
  <si>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</si>
  <si>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</si>
  <si>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</si>
  <si>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</si>
  <si>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</si>
  <si>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</si>
  <si>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</si>
  <si>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</si>
  <si>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</si>
  <si>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</si>
  <si>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</si>
  <si>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</si>
  <si>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</si>
  <si>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</si>
  <si>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</si>
  <si>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</si>
  <si>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</si>
  <si>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</si>
  <si>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</si>
  <si>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</si>
  <si>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</si>
  <si>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</si>
  <si>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</si>
  <si>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</si>
  <si>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</si>
  <si>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</si>
  <si>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</si>
  <si>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</si>
  <si>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</si>
  <si>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</si>
  <si>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</si>
  <si>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</si>
  <si>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</si>
  <si>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</si>
  <si>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</si>
  <si>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</si>
  <si>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</si>
  <si>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</si>
  <si>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</si>
  <si>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</si>
  <si>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</si>
  <si>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</si>
  <si>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</si>
  <si>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</si>
  <si>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</si>
  <si>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</si>
  <si>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</si>
  <si>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</si>
  <si>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</si>
  <si>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</si>
  <si>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</si>
  <si>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</si>
  <si>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</si>
  <si>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</si>
  <si>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</si>
  <si>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</si>
  <si>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</si>
  <si>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</si>
  <si>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</si>
  <si>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</si>
  <si>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</si>
  <si>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</si>
  <si>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</si>
  <si>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</si>
  <si>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</si>
  <si>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</si>
  <si>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</si>
  <si>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</si>
  <si>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</si>
  <si>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</si>
  <si>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</si>
  <si>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</si>
  <si>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</si>
  <si>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</si>
  <si>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</si>
  <si>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</si>
  <si>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</si>
  <si>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</si>
  <si>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</si>
  <si>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</si>
  <si>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</si>
  <si>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</si>
  <si>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</si>
  <si>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</si>
  <si>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</si>
  <si>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</si>
  <si>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</si>
  <si>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</si>
  <si>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</si>
  <si>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</si>
  <si>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</si>
  <si>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</si>
  <si>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</si>
  <si>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</si>
  <si>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</si>
  <si>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</si>
  <si>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</si>
  <si>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</si>
  <si>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</si>
  <si>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</si>
  <si>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</si>
  <si>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</si>
  <si>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</si>
  <si>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</si>
  <si>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</si>
  <si>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</si>
  <si>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</si>
  <si>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</si>
  <si>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</si>
  <si>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</si>
  <si>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</si>
  <si>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</si>
  <si>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</si>
  <si>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</si>
  <si>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</si>
  <si>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</si>
  <si>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</si>
  <si>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</si>
  <si>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</si>
  <si>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</si>
  <si>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</si>
  <si>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</si>
  <si>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</si>
  <si>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</si>
  <si>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</si>
  <si>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</si>
  <si>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</si>
  <si>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</si>
  <si>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</si>
  <si>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</si>
  <si>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</si>
  <si>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</si>
  <si>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</si>
  <si>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</si>
  <si>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</si>
  <si>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</si>
  <si>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</si>
  <si>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</si>
  <si>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</si>
  <si>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</si>
  <si>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</si>
  <si>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</si>
  <si>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</si>
  <si>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</si>
  <si>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</si>
  <si>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</si>
  <si>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</si>
  <si>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</si>
  <si>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</si>
  <si>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</si>
  <si>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</si>
  <si>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</si>
  <si>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</si>
  <si>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</si>
  <si>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</si>
  <si>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</si>
  <si>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</si>
  <si>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</si>
  <si>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</si>
  <si>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</si>
  <si>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</si>
  <si>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</si>
  <si>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</si>
  <si>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</si>
  <si>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</si>
  <si>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</si>
  <si>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</si>
  <si>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</si>
  <si>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</si>
  <si>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</si>
  <si>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</si>
  <si>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</si>
  <si>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</si>
  <si>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</si>
  <si>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</si>
  <si>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</si>
  <si>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</si>
  <si>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</si>
  <si>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</si>
  <si>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</si>
  <si>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</si>
  <si>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</si>
  <si>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</si>
  <si>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</si>
  <si>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</si>
  <si>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</si>
  <si>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</si>
  <si>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</si>
  <si>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</si>
  <si>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</si>
  <si>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</si>
  <si>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</si>
  <si>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</si>
  <si>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</si>
  <si>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</si>
  <si>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</si>
  <si>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</si>
  <si>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</si>
  <si>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</si>
  <si>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</si>
  <si>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</si>
  <si>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</si>
  <si>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</si>
  <si>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</si>
  <si>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</si>
  <si>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</si>
  <si>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</si>
  <si>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</si>
  <si>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</si>
  <si>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</si>
  <si>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</si>
  <si>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</si>
  <si>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</si>
  <si>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</si>
  <si>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</si>
  <si>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</si>
  <si>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</si>
  <si>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</si>
  <si>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</si>
  <si>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</si>
  <si>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</si>
  <si>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</si>
  <si>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</si>
  <si>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</si>
  <si>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</si>
  <si>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</si>
  <si>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</si>
  <si>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</si>
  <si>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</si>
  <si>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</si>
  <si>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</si>
  <si>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</si>
  <si>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</si>
  <si>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</si>
  <si>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</si>
  <si>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</si>
  <si>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</si>
  <si>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</si>
  <si>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</si>
  <si>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</si>
  <si>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</si>
  <si>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</si>
  <si>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</si>
  <si>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</si>
  <si>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</si>
  <si>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</si>
  <si>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</si>
  <si>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</si>
  <si>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</si>
  <si>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</si>
  <si>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</si>
  <si>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</si>
  <si>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</si>
  <si>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</si>
  <si>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</si>
  <si>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COLUMBIA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</si>
</sst>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107</v>
      </c>
      <c r="C2" s="21">
        <v>107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331350.34999999998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1045.4000000000001</v>
      </c>
      <c r="G10" s="18"/>
      <c r="H10" s="18"/>
      <c r="I10" s="18"/>
      <c r="J10" s="67">
        <f>SUM(I440)</f>
        <v>118283.59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225.01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332620.76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118283.59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21134.240000000002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21134.240000000002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 t="s">
        <v>287</v>
      </c>
      <c r="G48" s="18"/>
      <c r="H48" s="18"/>
      <c r="I48" s="18"/>
      <c r="J48" s="13">
        <f>SUM(I459)</f>
        <v>118283.59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172607.74+1534082.27-1395137.72-65.77</f>
        <v>311486.52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311486.52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118283.59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332620.76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118283.59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951019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951019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156.16</v>
      </c>
      <c r="G96" s="18"/>
      <c r="H96" s="18"/>
      <c r="I96" s="18"/>
      <c r="J96" s="18">
        <v>65.77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156.16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65.77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951175.16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65.77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416931.67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159799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576730.66999999993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3250.71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3250.71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579981.37999999989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2859.96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2859.96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2859.96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1534016.5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65.77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793952.45</v>
      </c>
      <c r="I197" s="18"/>
      <c r="J197" s="18"/>
      <c r="K197" s="18"/>
      <c r="L197" s="19">
        <f>SUM(F197:K197)</f>
        <v>793952.45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28325.4</v>
      </c>
      <c r="I198" s="18"/>
      <c r="J198" s="18"/>
      <c r="K198" s="18"/>
      <c r="L198" s="19">
        <f>SUM(F198:K198)</f>
        <v>28325.4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29973.46</v>
      </c>
      <c r="I202" s="18"/>
      <c r="J202" s="18"/>
      <c r="K202" s="18"/>
      <c r="L202" s="19">
        <f t="shared" ref="L202:L208" si="0">SUM(F202:K202)</f>
        <v>29973.46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775</v>
      </c>
      <c r="G204" s="18">
        <v>177.93</v>
      </c>
      <c r="H204" s="18">
        <f>31493.86+1517.9</f>
        <v>33011.760000000002</v>
      </c>
      <c r="I204" s="18">
        <v>8.76</v>
      </c>
      <c r="J204" s="18"/>
      <c r="K204" s="18">
        <v>1441.98</v>
      </c>
      <c r="L204" s="19">
        <f t="shared" si="0"/>
        <v>35415.430000000008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63887.79</v>
      </c>
      <c r="I208" s="18"/>
      <c r="J208" s="18"/>
      <c r="K208" s="18"/>
      <c r="L208" s="19">
        <f t="shared" si="0"/>
        <v>63887.79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775</v>
      </c>
      <c r="G211" s="41">
        <f t="shared" si="1"/>
        <v>177.93</v>
      </c>
      <c r="H211" s="41">
        <f t="shared" si="1"/>
        <v>949150.86</v>
      </c>
      <c r="I211" s="41">
        <f t="shared" si="1"/>
        <v>8.76</v>
      </c>
      <c r="J211" s="41">
        <f t="shared" si="1"/>
        <v>0</v>
      </c>
      <c r="K211" s="41">
        <f t="shared" si="1"/>
        <v>1441.98</v>
      </c>
      <c r="L211" s="41">
        <f t="shared" si="1"/>
        <v>951554.53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370376.4</v>
      </c>
      <c r="I233" s="18"/>
      <c r="J233" s="18"/>
      <c r="K233" s="18"/>
      <c r="L233" s="19">
        <f>SUM(F233:K233)</f>
        <v>370376.4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17073.580000000002</v>
      </c>
      <c r="I234" s="18"/>
      <c r="J234" s="18"/>
      <c r="K234" s="18"/>
      <c r="L234" s="19">
        <f>SUM(F234:K234)</f>
        <v>17073.580000000002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8000</v>
      </c>
      <c r="I235" s="18"/>
      <c r="J235" s="18"/>
      <c r="K235" s="18"/>
      <c r="L235" s="19">
        <f>SUM(F235:K235)</f>
        <v>8000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512.02</v>
      </c>
      <c r="I238" s="18"/>
      <c r="J238" s="18"/>
      <c r="K238" s="18"/>
      <c r="L238" s="19">
        <f t="shared" ref="L238:L244" si="4">SUM(F238:K238)</f>
        <v>512.02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475</v>
      </c>
      <c r="G240" s="18">
        <v>109.06</v>
      </c>
      <c r="H240" s="18">
        <f>13497.37+709.1</f>
        <v>14206.470000000001</v>
      </c>
      <c r="I240" s="18">
        <v>3.75</v>
      </c>
      <c r="J240" s="18"/>
      <c r="K240" s="18">
        <v>667.98</v>
      </c>
      <c r="L240" s="19">
        <f t="shared" si="4"/>
        <v>15462.26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26399.93</v>
      </c>
      <c r="I244" s="18"/>
      <c r="J244" s="18"/>
      <c r="K244" s="18"/>
      <c r="L244" s="19">
        <f t="shared" si="4"/>
        <v>26399.93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475</v>
      </c>
      <c r="G247" s="41">
        <f t="shared" si="5"/>
        <v>109.06</v>
      </c>
      <c r="H247" s="41">
        <f t="shared" si="5"/>
        <v>436568.40000000008</v>
      </c>
      <c r="I247" s="41">
        <f t="shared" si="5"/>
        <v>3.75</v>
      </c>
      <c r="J247" s="41">
        <f t="shared" si="5"/>
        <v>0</v>
      </c>
      <c r="K247" s="41">
        <f t="shared" si="5"/>
        <v>667.98</v>
      </c>
      <c r="L247" s="41">
        <f t="shared" si="5"/>
        <v>437824.19000000006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1250</v>
      </c>
      <c r="G257" s="41">
        <f t="shared" si="8"/>
        <v>286.99</v>
      </c>
      <c r="H257" s="41">
        <f t="shared" si="8"/>
        <v>1385719.26</v>
      </c>
      <c r="I257" s="41">
        <f t="shared" si="8"/>
        <v>12.51</v>
      </c>
      <c r="J257" s="41">
        <f t="shared" si="8"/>
        <v>0</v>
      </c>
      <c r="K257" s="41">
        <f t="shared" si="8"/>
        <v>2109.96</v>
      </c>
      <c r="L257" s="41">
        <f t="shared" si="8"/>
        <v>1389378.7200000002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5759</v>
      </c>
      <c r="L268" s="19">
        <f t="shared" si="9"/>
        <v>5759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5759</v>
      </c>
      <c r="L270" s="41">
        <f t="shared" si="9"/>
        <v>5759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1250</v>
      </c>
      <c r="G271" s="42">
        <f t="shared" si="11"/>
        <v>286.99</v>
      </c>
      <c r="H271" s="42">
        <f t="shared" si="11"/>
        <v>1385719.26</v>
      </c>
      <c r="I271" s="42">
        <f t="shared" si="11"/>
        <v>12.51</v>
      </c>
      <c r="J271" s="42">
        <f t="shared" si="11"/>
        <v>0</v>
      </c>
      <c r="K271" s="42">
        <f t="shared" si="11"/>
        <v>7868.96</v>
      </c>
      <c r="L271" s="42">
        <f t="shared" si="11"/>
        <v>1395137.7200000002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65.77</v>
      </c>
      <c r="I398" s="18"/>
      <c r="J398" s="24" t="s">
        <v>289</v>
      </c>
      <c r="K398" s="24" t="s">
        <v>289</v>
      </c>
      <c r="L398" s="56">
        <f t="shared" si="26"/>
        <v>65.77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65.77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65.77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65.77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65.77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 t="s">
        <v>287</v>
      </c>
      <c r="G440" s="18">
        <v>118283.59</v>
      </c>
      <c r="H440" s="18"/>
      <c r="I440" s="56">
        <f t="shared" si="33"/>
        <v>118283.59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118283.59</v>
      </c>
      <c r="H446" s="13">
        <f>SUM(H439:H445)</f>
        <v>0</v>
      </c>
      <c r="I446" s="13">
        <f>SUM(I439:I445)</f>
        <v>118283.59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 t="s">
        <v>287</v>
      </c>
      <c r="G459" s="18">
        <v>118283.59</v>
      </c>
      <c r="H459" s="18"/>
      <c r="I459" s="56">
        <f t="shared" si="34"/>
        <v>118283.59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118283.59</v>
      </c>
      <c r="H460" s="83">
        <f>SUM(H454:H459)</f>
        <v>0</v>
      </c>
      <c r="I460" s="83">
        <f>SUM(I454:I459)</f>
        <v>118283.59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118283.59</v>
      </c>
      <c r="H461" s="42">
        <f>H452+H460</f>
        <v>0</v>
      </c>
      <c r="I461" s="42">
        <f>I452+I460</f>
        <v>118283.59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172607.74</v>
      </c>
      <c r="G465" s="18"/>
      <c r="H465" s="18"/>
      <c r="I465" s="18"/>
      <c r="J465" s="18">
        <v>118217.82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1534082.27-65.77</f>
        <v>1534016.5</v>
      </c>
      <c r="G468" s="18"/>
      <c r="H468" s="18"/>
      <c r="I468" s="18"/>
      <c r="J468" s="18">
        <v>65.77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1534016.5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65.77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1395137.72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1395137.72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311486.52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118283.59000000001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f>28325.4</f>
        <v>28325.4</v>
      </c>
      <c r="I521" s="18"/>
      <c r="J521" s="18"/>
      <c r="K521" s="18"/>
      <c r="L521" s="88">
        <f>SUM(F521:K521)</f>
        <v>28325.4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17073.580000000002</v>
      </c>
      <c r="I523" s="18"/>
      <c r="J523" s="18"/>
      <c r="K523" s="18"/>
      <c r="L523" s="88">
        <f>SUM(F523:K523)</f>
        <v>17073.580000000002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45398.98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45398.98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10875.65+8770.88+5914.12</f>
        <v>25560.649999999998</v>
      </c>
      <c r="I526" s="18"/>
      <c r="J526" s="18"/>
      <c r="K526" s="18"/>
      <c r="L526" s="88">
        <f>SUM(F526:K526)</f>
        <v>25560.649999999998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512.02</f>
        <v>512.02</v>
      </c>
      <c r="I528" s="18"/>
      <c r="J528" s="18"/>
      <c r="K528" s="18"/>
      <c r="L528" s="88">
        <f>SUM(F528:K528)</f>
        <v>512.02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26072.67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26072.67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50.4+5845.02</f>
        <v>5895.42</v>
      </c>
      <c r="I531" s="18"/>
      <c r="J531" s="18"/>
      <c r="K531" s="18"/>
      <c r="L531" s="88">
        <f>SUM(F531:K531)</f>
        <v>5895.42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f>21.6+2505.01</f>
        <v>2526.61</v>
      </c>
      <c r="I533" s="18"/>
      <c r="J533" s="18"/>
      <c r="K533" s="18"/>
      <c r="L533" s="88">
        <f>SUM(F533:K533)</f>
        <v>2526.61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8422.0300000000007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8422.0300000000007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4873.0200000000004</v>
      </c>
      <c r="I541" s="18"/>
      <c r="J541" s="18"/>
      <c r="K541" s="18"/>
      <c r="L541" s="88">
        <f>SUM(F541:K541)</f>
        <v>4873.0200000000004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4873.0200000000004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4873.0200000000004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84766.7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84766.7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28325.4</v>
      </c>
      <c r="G549" s="87">
        <f>L526</f>
        <v>25560.649999999998</v>
      </c>
      <c r="H549" s="87">
        <f>L531</f>
        <v>5895.42</v>
      </c>
      <c r="I549" s="87">
        <f>L536</f>
        <v>0</v>
      </c>
      <c r="J549" s="87">
        <f>L541</f>
        <v>4873.0200000000004</v>
      </c>
      <c r="K549" s="87">
        <f>SUM(F549:J549)</f>
        <v>64654.490000000005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17073.580000000002</v>
      </c>
      <c r="G551" s="87">
        <f>L528</f>
        <v>512.02</v>
      </c>
      <c r="H551" s="87">
        <f>L533</f>
        <v>2526.61</v>
      </c>
      <c r="I551" s="87">
        <f>L538</f>
        <v>0</v>
      </c>
      <c r="J551" s="87">
        <f>L543</f>
        <v>0</v>
      </c>
      <c r="K551" s="87">
        <f>SUM(F551:J551)</f>
        <v>20112.210000000003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45398.98</v>
      </c>
      <c r="G552" s="89">
        <f t="shared" si="42"/>
        <v>26072.67</v>
      </c>
      <c r="H552" s="89">
        <f t="shared" si="42"/>
        <v>8422.0300000000007</v>
      </c>
      <c r="I552" s="89">
        <f t="shared" si="42"/>
        <v>0</v>
      </c>
      <c r="J552" s="89">
        <f t="shared" si="42"/>
        <v>4873.0200000000004</v>
      </c>
      <c r="K552" s="89">
        <f t="shared" si="42"/>
        <v>84766.700000000012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793952.45</v>
      </c>
      <c r="G575" s="18"/>
      <c r="H575" s="18">
        <v>370376.4</v>
      </c>
      <c r="I575" s="87">
        <f>SUM(F575:H575)</f>
        <v>1164328.8500000001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28325.4</v>
      </c>
      <c r="G579" s="18"/>
      <c r="H579" s="18">
        <v>17073.580000000002</v>
      </c>
      <c r="I579" s="87">
        <f t="shared" si="47"/>
        <v>45398.98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8000</v>
      </c>
      <c r="I585" s="87">
        <f t="shared" si="47"/>
        <v>8000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59014.77</v>
      </c>
      <c r="I591" s="18"/>
      <c r="J591" s="18">
        <v>25292</v>
      </c>
      <c r="K591" s="104">
        <f t="shared" ref="K591:K597" si="48">SUM(H591:J591)</f>
        <v>84306.76999999999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4873.0200000000004</v>
      </c>
      <c r="I592" s="18"/>
      <c r="J592" s="18"/>
      <c r="K592" s="104">
        <f t="shared" si="48"/>
        <v>4873.0200000000004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1107.93</v>
      </c>
      <c r="K593" s="104">
        <f t="shared" si="48"/>
        <v>1107.93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63887.789999999994</v>
      </c>
      <c r="I598" s="108">
        <f>SUM(I591:I597)</f>
        <v>0</v>
      </c>
      <c r="J598" s="108">
        <f>SUM(J591:J597)</f>
        <v>26399.93</v>
      </c>
      <c r="K598" s="108">
        <f>SUM(K591:K597)</f>
        <v>90287.719999999987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332620.76</v>
      </c>
      <c r="H617" s="109">
        <f>SUM(F52)</f>
        <v>332620.76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118283.59</v>
      </c>
      <c r="H621" s="109">
        <f>SUM(J52)</f>
        <v>118283.59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311486.52</v>
      </c>
      <c r="H622" s="109">
        <f>F476</f>
        <v>311486.52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118283.59</v>
      </c>
      <c r="H626" s="109">
        <f>J476</f>
        <v>118283.59000000001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1534016.5</v>
      </c>
      <c r="H627" s="104">
        <f>SUM(F468)</f>
        <v>1534016.5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65.77</v>
      </c>
      <c r="H631" s="104">
        <f>SUM(J468)</f>
        <v>65.77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1395137.7200000002</v>
      </c>
      <c r="H632" s="104">
        <f>SUM(F472)</f>
        <v>1395137.72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65.77</v>
      </c>
      <c r="H637" s="164">
        <f>SUM(J468)</f>
        <v>65.77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118283.59</v>
      </c>
      <c r="H640" s="104">
        <f>SUM(G461)</f>
        <v>118283.59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118283.59</v>
      </c>
      <c r="H642" s="104">
        <f>SUM(I461)</f>
        <v>118283.59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65.77</v>
      </c>
      <c r="H644" s="104">
        <f>H408</f>
        <v>65.77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65.77</v>
      </c>
      <c r="H646" s="104">
        <f>L408</f>
        <v>65.77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90287.719999999987</v>
      </c>
      <c r="H647" s="104">
        <f>L208+L226+L244</f>
        <v>90287.72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63887.79</v>
      </c>
      <c r="H649" s="104">
        <f>H598</f>
        <v>63887.789999999994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26399.93</v>
      </c>
      <c r="H651" s="104">
        <f>J598</f>
        <v>26399.93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951554.53</v>
      </c>
      <c r="G660" s="19">
        <f>(L229+L309+L359)</f>
        <v>0</v>
      </c>
      <c r="H660" s="19">
        <f>(L247+L328+L360)</f>
        <v>437824.19000000006</v>
      </c>
      <c r="I660" s="19">
        <f>SUM(F660:H660)</f>
        <v>1389378.7200000002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63887.79</v>
      </c>
      <c r="G662" s="19">
        <f>(L226+L306)-(J226+J306)</f>
        <v>0</v>
      </c>
      <c r="H662" s="19">
        <f>(L244+L325)-(J244+J325)</f>
        <v>26399.93</v>
      </c>
      <c r="I662" s="19">
        <f>SUM(F662:H662)</f>
        <v>90287.72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822277.85</v>
      </c>
      <c r="G663" s="199">
        <f>SUM(G575:G587)+SUM(I602:I604)+L612</f>
        <v>0</v>
      </c>
      <c r="H663" s="199">
        <f>SUM(H575:H587)+SUM(J602:J604)+L613</f>
        <v>395449.98000000004</v>
      </c>
      <c r="I663" s="19">
        <f>SUM(F663:H663)</f>
        <v>1217727.83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65388.890000000014</v>
      </c>
      <c r="G664" s="19">
        <f>G660-SUM(G661:G663)</f>
        <v>0</v>
      </c>
      <c r="H664" s="19">
        <f>H660-SUM(H661:H663)</f>
        <v>15974.280000000028</v>
      </c>
      <c r="I664" s="19">
        <f>I660-SUM(I661:I663)</f>
        <v>81363.170000000158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-65388.89</v>
      </c>
      <c r="G669" s="18"/>
      <c r="H669" s="18">
        <v>-15974.28</v>
      </c>
      <c r="I669" s="19">
        <f>SUM(F669:H669)</f>
        <v>-81363.17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" right="0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COLUMBIA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COLUMBIA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1217727.83</v>
      </c>
      <c r="D5" s="20">
        <f>SUM('DOE25'!L197:L200)+SUM('DOE25'!L215:L218)+SUM('DOE25'!L233:L236)-F5-G5</f>
        <v>1217727.83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30485.48</v>
      </c>
      <c r="D6" s="20">
        <f>'DOE25'!L202+'DOE25'!L220+'DOE25'!L238-F6-G6</f>
        <v>30485.48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26136.260000000009</v>
      </c>
      <c r="D8" s="243"/>
      <c r="E8" s="20">
        <f>'DOE25'!L204+'DOE25'!L222+'DOE25'!L240-F8-G8-D9-D11</f>
        <v>24026.30000000001</v>
      </c>
      <c r="F8" s="255">
        <f>'DOE25'!J204+'DOE25'!J222+'DOE25'!J240</f>
        <v>0</v>
      </c>
      <c r="G8" s="53">
        <f>'DOE25'!K204+'DOE25'!K222+'DOE25'!K240</f>
        <v>2109.96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9810.43</v>
      </c>
      <c r="D9" s="244">
        <v>9810.43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4200</v>
      </c>
      <c r="D10" s="243"/>
      <c r="E10" s="244">
        <v>4200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14931</v>
      </c>
      <c r="D11" s="244">
        <v>14931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90287.72</v>
      </c>
      <c r="D15" s="20">
        <f>'DOE25'!L208+'DOE25'!L226+'DOE25'!L244-F15-G15</f>
        <v>90287.72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1363242.46</v>
      </c>
      <c r="E33" s="246">
        <f>SUM(E5:E31)</f>
        <v>28226.30000000001</v>
      </c>
      <c r="F33" s="246">
        <f>SUM(F5:F31)</f>
        <v>0</v>
      </c>
      <c r="G33" s="246">
        <f>SUM(G5:G31)</f>
        <v>2109.96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28226.30000000001</v>
      </c>
      <c r="E35" s="249"/>
    </row>
    <row r="36" spans="2:8" ht="12" thickTop="1" x14ac:dyDescent="0.2">
      <c r="B36" t="s">
        <v>815</v>
      </c>
      <c r="D36" s="20">
        <f>D33</f>
        <v>1363242.46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COLUMBIA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331350.34999999998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1045.4000000000001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118283.59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225.01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332620.76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118283.59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21134.240000000002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21134.240000000002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 t="str">
        <f>'DOE25'!F48</f>
        <v xml:space="preserve"> 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118283.59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311486.52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311486.52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118283.59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332620.76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118283.59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951019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156.16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65.77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156.16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65.77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951175.16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65.77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416931.67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159799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576730.66999999993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3250.71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3250.71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579981.37999999989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2859.96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2859.96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1534016.5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65.77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1164328.8500000001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45398.98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8000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1217727.83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30485.48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50877.69000000001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90287.72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171650.89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65.77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-65.77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5759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5759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1395137.7200000002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COLUMBIA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1164329</v>
      </c>
      <c r="D10" s="182">
        <f>ROUND((C10/$C$28)*100,1)</f>
        <v>83.5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45399</v>
      </c>
      <c r="D11" s="182">
        <f>ROUND((C11/$C$28)*100,1)</f>
        <v>3.3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8000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30485</v>
      </c>
      <c r="D15" s="182">
        <f t="shared" ref="D15:D27" si="0">ROUND((C15/$C$28)*100,1)</f>
        <v>2.2000000000000002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50878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90288</v>
      </c>
      <c r="D21" s="182">
        <f t="shared" si="0"/>
        <v>6.5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5759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1395138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1395138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951019</v>
      </c>
      <c r="D35" s="182">
        <f t="shared" ref="D35:D40" si="1">ROUND((C35/$C$41)*100,1)</f>
        <v>62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221.93000000005122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576731</v>
      </c>
      <c r="D37" s="182">
        <f t="shared" si="1"/>
        <v>37.6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3251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2860</v>
      </c>
      <c r="D39" s="182">
        <f t="shared" si="1"/>
        <v>0.2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1534082.9300000002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COLUMBIA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2015-09-08T12:24:33Z</cp:lastPrinted>
  <dcterms:created xsi:type="dcterms:W3CDTF">1997-12-04T19:04:30Z</dcterms:created>
  <dcterms:modified xsi:type="dcterms:W3CDTF">2015-10-23T17:37:30Z</dcterms:modified>
</cp:coreProperties>
</file>