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fullCalcOnLoad="1"/>
</workbook>
</file>

<file path=xl/calcChain.xml><?xml version="1.0" encoding="utf-8"?>
<calcChain xmlns="http://schemas.openxmlformats.org/spreadsheetml/2006/main">
  <c r="F50" i="1" l="1"/>
  <c r="C49" i="2"/>
  <c r="C50" i="2"/>
  <c r="C51" i="2"/>
  <c r="C45" i="2"/>
  <c r="G51" i="1"/>
  <c r="F51" i="1"/>
  <c r="F52" i="1"/>
  <c r="H617" i="1"/>
  <c r="J617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C120" i="2"/>
  <c r="L240" i="1"/>
  <c r="D39" i="13"/>
  <c r="F13" i="13"/>
  <c r="G13" i="13"/>
  <c r="L206" i="1"/>
  <c r="L224" i="1"/>
  <c r="L242" i="1"/>
  <c r="F16" i="13"/>
  <c r="G16" i="13"/>
  <c r="L209" i="1"/>
  <c r="E16" i="13"/>
  <c r="C16" i="13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/>
  <c r="L244" i="1"/>
  <c r="G651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/>
  <c r="G63" i="2"/>
  <c r="G61" i="2"/>
  <c r="F2" i="11"/>
  <c r="L613" i="1"/>
  <c r="H663" i="1"/>
  <c r="L612" i="1"/>
  <c r="G663" i="1"/>
  <c r="L611" i="1"/>
  <c r="F663" i="1"/>
  <c r="C40" i="10"/>
  <c r="F60" i="1"/>
  <c r="C56" i="2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C39" i="10"/>
  <c r="G147" i="1"/>
  <c r="G162" i="1"/>
  <c r="H147" i="1"/>
  <c r="H162" i="1"/>
  <c r="I147" i="1"/>
  <c r="I162" i="1"/>
  <c r="C10" i="10"/>
  <c r="C11" i="10"/>
  <c r="C12" i="10"/>
  <c r="C13" i="10"/>
  <c r="C15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G660" i="1"/>
  <c r="L247" i="1"/>
  <c r="H660" i="1"/>
  <c r="F661" i="1"/>
  <c r="G661" i="1"/>
  <c r="H661" i="1"/>
  <c r="H662" i="1"/>
  <c r="I669" i="1"/>
  <c r="I672" i="1" s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L524" i="1"/>
  <c r="L545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K550" i="1"/>
  <c r="L533" i="1"/>
  <c r="H551" i="1"/>
  <c r="K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K271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G50" i="2"/>
  <c r="G51" i="2"/>
  <c r="D56" i="2"/>
  <c r="E56" i="2"/>
  <c r="F56" i="2"/>
  <c r="C57" i="2"/>
  <c r="E57" i="2"/>
  <c r="C58" i="2"/>
  <c r="E58" i="2"/>
  <c r="C59" i="2"/>
  <c r="C62" i="2"/>
  <c r="D59" i="2"/>
  <c r="E59" i="2"/>
  <c r="F59" i="2"/>
  <c r="D60" i="2"/>
  <c r="C61" i="2"/>
  <c r="D61" i="2"/>
  <c r="E61" i="2"/>
  <c r="F61" i="2"/>
  <c r="C66" i="2"/>
  <c r="C70" i="2"/>
  <c r="C81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G103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5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E124" i="2"/>
  <c r="E125" i="2"/>
  <c r="D127" i="2"/>
  <c r="D128" i="2"/>
  <c r="F128" i="2"/>
  <c r="G128" i="2"/>
  <c r="C130" i="2"/>
  <c r="E130" i="2"/>
  <c r="F130" i="2"/>
  <c r="F144" i="2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I19" i="1"/>
  <c r="F32" i="1"/>
  <c r="G32" i="1"/>
  <c r="H32" i="1"/>
  <c r="I32" i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/>
  <c r="J645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/>
  <c r="F470" i="1"/>
  <c r="G470" i="1"/>
  <c r="H470" i="1"/>
  <c r="I470" i="1"/>
  <c r="J470" i="1"/>
  <c r="J476" i="1"/>
  <c r="H626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/>
  <c r="G647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3" i="1"/>
  <c r="H643" i="1"/>
  <c r="G644" i="1"/>
  <c r="H644" i="1"/>
  <c r="G645" i="1"/>
  <c r="G649" i="1"/>
  <c r="G652" i="1"/>
  <c r="H652" i="1"/>
  <c r="G653" i="1"/>
  <c r="H653" i="1"/>
  <c r="G654" i="1"/>
  <c r="H654" i="1"/>
  <c r="H655" i="1"/>
  <c r="F192" i="1"/>
  <c r="L256" i="1"/>
  <c r="K257" i="1"/>
  <c r="I257" i="1"/>
  <c r="I271" i="1"/>
  <c r="G257" i="1"/>
  <c r="G271" i="1"/>
  <c r="G164" i="2"/>
  <c r="C18" i="2"/>
  <c r="C26" i="10"/>
  <c r="L328" i="1"/>
  <c r="L351" i="1"/>
  <c r="L290" i="1"/>
  <c r="A31" i="12"/>
  <c r="A40" i="12"/>
  <c r="D12" i="13"/>
  <c r="C12" i="13"/>
  <c r="D62" i="2"/>
  <c r="D63" i="2"/>
  <c r="D18" i="13"/>
  <c r="C18" i="13"/>
  <c r="D7" i="13"/>
  <c r="C7" i="13"/>
  <c r="D18" i="2"/>
  <c r="D17" i="13"/>
  <c r="C17" i="13"/>
  <c r="D6" i="13"/>
  <c r="C6" i="13"/>
  <c r="F78" i="2"/>
  <c r="F81" i="2"/>
  <c r="D31" i="2"/>
  <c r="C78" i="2"/>
  <c r="D50" i="2"/>
  <c r="G157" i="2"/>
  <c r="F18" i="2"/>
  <c r="G161" i="2"/>
  <c r="G156" i="2"/>
  <c r="E115" i="2"/>
  <c r="E103" i="2"/>
  <c r="D91" i="2"/>
  <c r="E62" i="2"/>
  <c r="E63" i="2"/>
  <c r="E31" i="2"/>
  <c r="D29" i="13"/>
  <c r="C29" i="13"/>
  <c r="D19" i="13"/>
  <c r="C19" i="13"/>
  <c r="D14" i="13"/>
  <c r="C14" i="13"/>
  <c r="E13" i="13"/>
  <c r="C13" i="13"/>
  <c r="E78" i="2"/>
  <c r="E81" i="2"/>
  <c r="L427" i="1"/>
  <c r="J257" i="1"/>
  <c r="J271" i="1"/>
  <c r="H112" i="1"/>
  <c r="J641" i="1"/>
  <c r="K605" i="1"/>
  <c r="G648" i="1"/>
  <c r="J571" i="1"/>
  <c r="K571" i="1"/>
  <c r="L433" i="1"/>
  <c r="L419" i="1"/>
  <c r="D81" i="2"/>
  <c r="I169" i="1"/>
  <c r="H169" i="1"/>
  <c r="G552" i="1"/>
  <c r="J644" i="1"/>
  <c r="J643" i="1"/>
  <c r="H476" i="1"/>
  <c r="H624" i="1"/>
  <c r="J624" i="1"/>
  <c r="F476" i="1"/>
  <c r="H622" i="1"/>
  <c r="I476" i="1"/>
  <c r="H625" i="1"/>
  <c r="J625" i="1"/>
  <c r="G476" i="1"/>
  <c r="H623" i="1"/>
  <c r="J623" i="1"/>
  <c r="G338" i="1"/>
  <c r="G352" i="1"/>
  <c r="J140" i="1"/>
  <c r="F571" i="1"/>
  <c r="C4" i="10"/>
  <c r="I552" i="1"/>
  <c r="G22" i="2"/>
  <c r="K545" i="1"/>
  <c r="J552" i="1"/>
  <c r="C29" i="10"/>
  <c r="I661" i="1"/>
  <c r="H140" i="1"/>
  <c r="L401" i="1"/>
  <c r="C139" i="2"/>
  <c r="A13" i="12"/>
  <c r="F22" i="13"/>
  <c r="H25" i="13"/>
  <c r="C25" i="13"/>
  <c r="J640" i="1"/>
  <c r="J634" i="1"/>
  <c r="H571" i="1"/>
  <c r="L560" i="1"/>
  <c r="J545" i="1"/>
  <c r="H338" i="1"/>
  <c r="H352" i="1"/>
  <c r="F338" i="1"/>
  <c r="F352" i="1"/>
  <c r="G192" i="1"/>
  <c r="H192" i="1"/>
  <c r="E128" i="2"/>
  <c r="L309" i="1"/>
  <c r="D5" i="13"/>
  <c r="J655" i="1"/>
  <c r="L570" i="1"/>
  <c r="I571" i="1"/>
  <c r="I545" i="1"/>
  <c r="J636" i="1"/>
  <c r="G36" i="2"/>
  <c r="L565" i="1"/>
  <c r="G545" i="1"/>
  <c r="H545" i="1"/>
  <c r="C22" i="13"/>
  <c r="H33" i="13"/>
  <c r="L337" i="1"/>
  <c r="F62" i="2"/>
  <c r="F63" i="2"/>
  <c r="C23" i="10"/>
  <c r="G163" i="2"/>
  <c r="G162" i="2"/>
  <c r="G160" i="2"/>
  <c r="G159" i="2"/>
  <c r="G158" i="2"/>
  <c r="F103" i="2"/>
  <c r="C103" i="2"/>
  <c r="F91" i="2"/>
  <c r="E50" i="2"/>
  <c r="E51" i="2"/>
  <c r="F31" i="2"/>
  <c r="C31" i="2"/>
  <c r="E18" i="2"/>
  <c r="E144" i="2"/>
  <c r="F50" i="2"/>
  <c r="F51" i="2"/>
  <c r="E145" i="2"/>
  <c r="L338" i="1"/>
  <c r="L352" i="1"/>
  <c r="G633" i="1"/>
  <c r="J633" i="1"/>
  <c r="C24" i="10"/>
  <c r="G31" i="13"/>
  <c r="G33" i="13"/>
  <c r="I338" i="1"/>
  <c r="I352" i="1"/>
  <c r="L407" i="1"/>
  <c r="C140" i="2"/>
  <c r="L571" i="1"/>
  <c r="I192" i="1"/>
  <c r="E91" i="2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C6" i="10"/>
  <c r="F31" i="13"/>
  <c r="F104" i="2"/>
  <c r="H193" i="1"/>
  <c r="G629" i="1"/>
  <c r="J629" i="1"/>
  <c r="G169" i="1"/>
  <c r="G140" i="1"/>
  <c r="F140" i="1"/>
  <c r="C38" i="10"/>
  <c r="J618" i="1"/>
  <c r="C5" i="10"/>
  <c r="G42" i="2"/>
  <c r="J51" i="1"/>
  <c r="G626" i="1"/>
  <c r="G16" i="2"/>
  <c r="F33" i="13"/>
  <c r="D31" i="13"/>
  <c r="C31" i="13"/>
  <c r="F545" i="1"/>
  <c r="H434" i="1"/>
  <c r="J620" i="1"/>
  <c r="J619" i="1"/>
  <c r="D103" i="2"/>
  <c r="D104" i="2"/>
  <c r="I140" i="1"/>
  <c r="I193" i="1"/>
  <c r="G630" i="1"/>
  <c r="J630" i="1"/>
  <c r="A22" i="12"/>
  <c r="H648" i="1"/>
  <c r="J648" i="1"/>
  <c r="J652" i="1"/>
  <c r="G571" i="1"/>
  <c r="I434" i="1"/>
  <c r="G434" i="1"/>
  <c r="E104" i="2"/>
  <c r="C27" i="10"/>
  <c r="G635" i="1"/>
  <c r="J635" i="1"/>
  <c r="C7" i="10"/>
  <c r="G193" i="1"/>
  <c r="G628" i="1"/>
  <c r="J628" i="1"/>
  <c r="J651" i="1"/>
  <c r="J649" i="1"/>
  <c r="I663" i="1"/>
  <c r="H552" i="1"/>
  <c r="F549" i="1"/>
  <c r="J626" i="1"/>
  <c r="J52" i="1"/>
  <c r="H621" i="1"/>
  <c r="J639" i="1"/>
  <c r="G8" i="2"/>
  <c r="G18" i="2"/>
  <c r="J19" i="1"/>
  <c r="G621" i="1"/>
  <c r="I446" i="1"/>
  <c r="G642" i="1"/>
  <c r="J642" i="1"/>
  <c r="C138" i="2"/>
  <c r="L408" i="1"/>
  <c r="H664" i="1"/>
  <c r="H667" i="1"/>
  <c r="F257" i="1"/>
  <c r="F271" i="1"/>
  <c r="G664" i="1"/>
  <c r="G672" i="1"/>
  <c r="G650" i="1"/>
  <c r="J650" i="1"/>
  <c r="E8" i="13"/>
  <c r="C8" i="13"/>
  <c r="H257" i="1"/>
  <c r="H271" i="1"/>
  <c r="L211" i="1"/>
  <c r="F660" i="1"/>
  <c r="I660" i="1"/>
  <c r="C125" i="2"/>
  <c r="C17" i="10"/>
  <c r="C124" i="2"/>
  <c r="C128" i="2"/>
  <c r="D15" i="13"/>
  <c r="C15" i="13"/>
  <c r="H647" i="1"/>
  <c r="J647" i="1"/>
  <c r="F662" i="1"/>
  <c r="I662" i="1"/>
  <c r="C21" i="10"/>
  <c r="C5" i="13"/>
  <c r="J193" i="1"/>
  <c r="G631" i="1"/>
  <c r="J631" i="1"/>
  <c r="G104" i="2"/>
  <c r="C63" i="2"/>
  <c r="C104" i="2"/>
  <c r="C35" i="10"/>
  <c r="F112" i="1"/>
  <c r="F193" i="1"/>
  <c r="G627" i="1"/>
  <c r="J627" i="1"/>
  <c r="K549" i="1"/>
  <c r="K552" i="1"/>
  <c r="F552" i="1"/>
  <c r="J621" i="1"/>
  <c r="C141" i="2"/>
  <c r="C144" i="2"/>
  <c r="C145" i="2"/>
  <c r="G637" i="1"/>
  <c r="J637" i="1"/>
  <c r="H646" i="1"/>
  <c r="H672" i="1"/>
  <c r="G667" i="1"/>
  <c r="I664" i="1"/>
  <c r="C28" i="10"/>
  <c r="D11" i="10"/>
  <c r="E33" i="13"/>
  <c r="D35" i="13"/>
  <c r="F664" i="1"/>
  <c r="F667" i="1"/>
  <c r="L257" i="1"/>
  <c r="L271" i="1"/>
  <c r="G632" i="1"/>
  <c r="J632" i="1"/>
  <c r="D33" i="13"/>
  <c r="D36" i="13"/>
  <c r="G646" i="1"/>
  <c r="C36" i="10"/>
  <c r="F672" i="1"/>
  <c r="J646" i="1"/>
  <c r="I667" i="1"/>
  <c r="D26" i="10"/>
  <c r="D12" i="10"/>
  <c r="D21" i="10"/>
  <c r="D13" i="10"/>
  <c r="D22" i="10"/>
  <c r="D25" i="10"/>
  <c r="D23" i="10"/>
  <c r="D19" i="10"/>
  <c r="D10" i="10"/>
  <c r="D20" i="10"/>
  <c r="D24" i="10"/>
  <c r="D15" i="10"/>
  <c r="D17" i="10"/>
  <c r="D18" i="10"/>
  <c r="D27" i="10"/>
  <c r="D16" i="10"/>
  <c r="C30" i="10"/>
  <c r="C41" i="10"/>
  <c r="D28" i="10"/>
  <c r="D38" i="10"/>
  <c r="D40" i="10"/>
  <c r="D37" i="10"/>
  <c r="D39" i="10"/>
  <c r="D35" i="10"/>
  <c r="D36" i="10"/>
  <c r="D41" i="10"/>
  <c r="H656" i="1"/>
  <c r="J622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<sst xmlns="http://schemas.openxmlformats.org/spreadsheetml/2006/main" count="3954" uniqueCount="912">
  <si>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</si>
  <si>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</si>
  <si>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</si>
  <si>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</si>
  <si>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</si>
  <si>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</si>
  <si>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</si>
  <si>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</si>
  <si>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</si>
  <si>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</si>
  <si>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</si>
  <si>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</si>
  <si>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</si>
  <si>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</si>
  <si>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</si>
  <si>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</si>
  <si>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</si>
  <si>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</si>
  <si>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</si>
  <si>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</si>
  <si>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</si>
  <si>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</si>
  <si>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</si>
  <si>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</si>
  <si>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</si>
  <si>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</si>
  <si>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</si>
  <si>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</si>
  <si>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</si>
  <si>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</si>
  <si>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</si>
  <si>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</si>
  <si>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</si>
  <si>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</si>
  <si>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</si>
  <si>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</si>
  <si>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</si>
  <si>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</si>
  <si>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</si>
  <si>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</si>
  <si>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</si>
  <si>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</si>
  <si>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</si>
  <si>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</si>
  <si>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</si>
  <si>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</si>
  <si>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</si>
  <si>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</si>
  <si>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</si>
  <si>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</si>
  <si>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</si>
  <si>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</si>
  <si>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</si>
  <si>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</si>
  <si>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</si>
  <si>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</si>
  <si>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</si>
  <si>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</si>
  <si>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</si>
  <si>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</si>
  <si>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</si>
  <si>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</si>
  <si>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</si>
  <si>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</si>
  <si>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</si>
  <si>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</si>
  <si>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</si>
  <si>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</si>
  <si>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</si>
  <si>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</si>
  <si>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</si>
  <si>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</si>
  <si>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</si>
  <si>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</si>
  <si>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</si>
  <si>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</si>
  <si>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</si>
  <si>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</si>
  <si>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</si>
  <si>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</si>
  <si>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</si>
  <si>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</si>
  <si>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</si>
  <si>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</si>
  <si>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</si>
  <si>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</si>
  <si>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</si>
  <si>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</si>
  <si>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</si>
  <si>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</si>
  <si>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</si>
  <si>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</si>
  <si>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</si>
  <si>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</si>
  <si>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</si>
  <si>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</si>
  <si>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</si>
  <si>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</si>
  <si>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</si>
  <si>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</si>
  <si>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</si>
  <si>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</si>
  <si>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</si>
  <si>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</si>
  <si>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</si>
  <si>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</si>
  <si>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</si>
  <si>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</si>
  <si>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</si>
  <si>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</si>
  <si>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</si>
  <si>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</si>
  <si>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</si>
  <si>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</si>
  <si>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</si>
  <si>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</si>
  <si>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</si>
  <si>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</si>
  <si>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</si>
  <si>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</si>
  <si>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</si>
  <si>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</si>
  <si>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</si>
  <si>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</si>
  <si>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</si>
  <si>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</si>
  <si>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</si>
  <si>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</si>
  <si>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</si>
  <si>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</si>
  <si>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</si>
  <si>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</si>
  <si>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</si>
  <si>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</si>
  <si>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</si>
  <si>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</si>
  <si>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</si>
  <si>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</si>
  <si>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</si>
  <si>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</si>
  <si>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</si>
  <si>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</si>
  <si>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</si>
  <si>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</si>
  <si>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</si>
  <si>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</si>
  <si>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</si>
  <si>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</si>
  <si>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</si>
  <si>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</si>
  <si>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</si>
  <si>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</si>
  <si>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</si>
  <si>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</si>
  <si>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</si>
  <si>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</si>
  <si>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</si>
  <si>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</si>
  <si>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</si>
  <si>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</si>
  <si>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</si>
  <si>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</si>
  <si>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</si>
  <si>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</si>
  <si>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</si>
  <si>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</si>
  <si>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</si>
  <si>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</si>
  <si>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</si>
  <si>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</si>
  <si>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</si>
  <si>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</si>
  <si>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</si>
  <si>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</si>
  <si>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</si>
  <si>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</si>
  <si>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</si>
  <si>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</si>
  <si>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</si>
  <si>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</si>
  <si>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</si>
  <si>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</si>
  <si>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</si>
  <si>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</si>
  <si>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</si>
  <si>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</si>
  <si>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</si>
  <si>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</si>
  <si>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</si>
  <si>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</si>
  <si>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</si>
  <si>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</si>
  <si>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</si>
  <si>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</si>
  <si>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</si>
  <si>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</si>
  <si>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</si>
  <si>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</si>
  <si>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</si>
  <si>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</si>
  <si>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</si>
  <si>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</si>
  <si>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</si>
  <si>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</si>
  <si>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</si>
  <si>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</si>
  <si>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</si>
  <si>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</si>
  <si>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</si>
  <si>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</si>
  <si>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</si>
  <si>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</si>
  <si>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</si>
  <si>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</si>
  <si>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</si>
  <si>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</si>
  <si>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</si>
  <si>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</si>
  <si>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</si>
  <si>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</si>
  <si>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</si>
  <si>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</si>
  <si>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</si>
  <si>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</si>
  <si>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</si>
  <si>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</si>
  <si>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</si>
  <si>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</si>
  <si>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</si>
  <si>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</si>
  <si>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</si>
  <si>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</si>
  <si>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</si>
  <si>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</si>
  <si>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</si>
  <si>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</si>
  <si>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</si>
  <si>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</si>
  <si>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</si>
  <si>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</si>
  <si>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</si>
  <si>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</si>
  <si>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</si>
  <si>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</si>
  <si>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</si>
  <si>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</si>
  <si>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</si>
  <si>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</si>
  <si>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</si>
  <si>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</si>
  <si>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</si>
  <si>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</si>
  <si>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</si>
  <si>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</si>
  <si>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</si>
  <si>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</si>
  <si>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</si>
  <si>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</si>
  <si>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</si>
  <si>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</si>
  <si>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</si>
  <si>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</si>
  <si>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</si>
  <si>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</si>
  <si>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</si>
  <si>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</si>
  <si>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</si>
  <si>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</si>
  <si>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</si>
  <si>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</si>
  <si>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</si>
  <si>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</si>
  <si>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</si>
  <si>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</si>
  <si>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</si>
  <si>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</si>
  <si>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</si>
  <si>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</si>
  <si>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</si>
  <si>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</si>
  <si>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</si>
  <si>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</si>
  <si>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</si>
  <si>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</si>
  <si>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</si>
  <si>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</si>
  <si>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</si>
  <si>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</si>
  <si>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</si>
  <si>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</si>
  <si>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</si>
  <si>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</si>
  <si>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</si>
  <si>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</si>
  <si>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</si>
  <si>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</si>
  <si>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</si>
  <si>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</si>
  <si>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</si>
  <si>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</si>
  <si>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</si>
  <si>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</si>
  <si>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</si>
  <si>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</si>
  <si>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</si>
  <si>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</si>
  <si>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</si>
  <si>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</si>
  <si>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</si>
  <si>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</si>
  <si>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</si>
  <si>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</si>
  <si>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</si>
  <si>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</si>
  <si>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</si>
  <si>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</si>
  <si>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</si>
  <si>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</si>
  <si>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</si>
  <si>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</si>
  <si>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</si>
  <si>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</si>
  <si>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</si>
  <si>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</si>
  <si>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</si>
  <si>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</si>
  <si>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</si>
  <si>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</si>
  <si>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</si>
  <si>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</si>
  <si>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</si>
  <si>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</si>
  <si>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</si>
  <si>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</si>
  <si>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</si>
  <si>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</si>
  <si>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</si>
  <si>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</si>
  <si>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</si>
  <si>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</si>
  <si>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</si>
  <si>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</si>
  <si>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</si>
  <si>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</si>
  <si>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</si>
  <si>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</si>
  <si>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</si>
  <si>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</si>
  <si>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</si>
  <si>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</si>
  <si>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</si>
  <si>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</si>
  <si>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</si>
  <si>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</si>
  <si>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</si>
  <si>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</si>
  <si>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</si>
  <si>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</si>
  <si>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</si>
  <si>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</si>
  <si>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</si>
  <si>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</si>
  <si>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</si>
  <si>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</si>
  <si>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</si>
  <si>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</si>
  <si>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</si>
  <si>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</si>
  <si>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</si>
  <si>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</si>
  <si>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</si>
  <si>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</si>
  <si>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</si>
  <si>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</si>
  <si>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</si>
  <si>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</si>
  <si>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</si>
  <si>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</si>
  <si>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</si>
  <si>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</si>
  <si>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</si>
  <si>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</si>
  <si>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</si>
  <si>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</si>
  <si>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</si>
  <si>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</si>
  <si>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</si>
  <si>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</si>
  <si>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</si>
  <si>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</si>
  <si>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</si>
  <si>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</si>
  <si>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</si>
  <si>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</si>
  <si>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</si>
  <si>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</si>
  <si>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</si>
  <si>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</si>
  <si>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</si>
  <si>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</si>
  <si>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</si>
  <si>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</si>
  <si>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</si>
  <si>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</si>
  <si>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</si>
  <si>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</si>
  <si>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</si>
  <si>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</si>
  <si>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</si>
  <si>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</si>
  <si>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</si>
  <si>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</si>
  <si>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</si>
  <si>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</si>
  <si>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</si>
  <si>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</si>
  <si>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</si>
  <si>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</si>
  <si>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</si>
  <si>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</si>
  <si>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</si>
  <si>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</si>
  <si>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</si>
  <si>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</si>
  <si>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</si>
  <si>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</si>
  <si>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</si>
  <si>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</si>
  <si>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</si>
  <si>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</si>
  <si>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</si>
  <si>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</si>
  <si>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</si>
  <si>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</si>
  <si>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</si>
  <si>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</si>
  <si>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</si>
  <si>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</si>
  <si>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</si>
  <si>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</si>
  <si>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</si>
  <si>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</si>
  <si>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</si>
  <si>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</si>
  <si>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</si>
  <si>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</si>
  <si>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</si>
  <si>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</si>
  <si>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</si>
  <si>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</si>
  <si>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</si>
  <si>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</si>
  <si>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</si>
  <si>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</si>
  <si>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</si>
  <si>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</si>
  <si>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</si>
  <si>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</si>
  <si>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</si>
  <si>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</si>
  <si>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</si>
  <si>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</si>
  <si>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</si>
  <si>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</si>
  <si>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</si>
  <si>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</si>
  <si>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</si>
  <si>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</si>
  <si>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</si>
  <si>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</si>
  <si>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</si>
  <si>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</si>
  <si>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</si>
  <si>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</si>
  <si>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</si>
  <si>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</si>
  <si>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</si>
  <si>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</si>
  <si>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</si>
  <si>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</si>
  <si>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</si>
  <si>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</si>
  <si>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</si>
  <si>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</si>
  <si>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</si>
  <si>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</si>
  <si>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</si>
  <si>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</si>
  <si>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</si>
  <si>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</si>
  <si>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</si>
  <si>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</si>
  <si>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</si>
  <si>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</si>
  <si>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</si>
  <si>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</si>
  <si>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</si>
  <si>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</si>
  <si>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</si>
  <si>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</si>
  <si>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</si>
  <si>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</si>
  <si>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</si>
  <si>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</si>
  <si>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</si>
  <si>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</si>
  <si>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</si>
  <si>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</si>
  <si>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</si>
  <si>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</si>
  <si>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</si>
  <si>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</si>
  <si>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</si>
  <si>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</si>
  <si>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</si>
  <si>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</si>
  <si>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</si>
  <si>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</si>
  <si>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</si>
  <si>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</si>
  <si>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</si>
  <si>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</si>
  <si>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</si>
  <si>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</si>
  <si>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</si>
  <si>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</si>
  <si>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</si>
  <si>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</si>
  <si>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</si>
  <si>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</si>
  <si>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</si>
  <si>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</si>
  <si>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</si>
  <si>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</si>
  <si>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</si>
  <si>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</si>
  <si>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</si>
  <si>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</si>
  <si>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</si>
  <si>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</si>
  <si>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</si>
  <si>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</si>
  <si>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</si>
  <si>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</si>
  <si>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</si>
  <si>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</si>
  <si>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</si>
  <si>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</si>
  <si>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</si>
  <si>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</si>
  <si>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</si>
  <si>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</si>
  <si>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</si>
  <si>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</si>
  <si>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</si>
  <si>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</si>
  <si>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</si>
  <si>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</si>
  <si>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</si>
  <si>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</si>
  <si>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</si>
  <si>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</si>
  <si>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</si>
  <si>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</si>
  <si>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</si>
  <si>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</si>
  <si>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</si>
  <si>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</si>
  <si>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</si>
  <si>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</si>
  <si>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</si>
  <si>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</si>
  <si>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</si>
  <si>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</si>
  <si>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</si>
  <si>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</si>
  <si>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</si>
  <si>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</si>
  <si>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</si>
  <si>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</si>
  <si>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</si>
  <si>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</si>
  <si>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</si>
  <si>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</si>
  <si>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</si>
  <si>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</si>
  <si>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</si>
  <si>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</si>
  <si>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</si>
  <si>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</si>
  <si>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</si>
  <si>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</si>
  <si>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</si>
  <si>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</si>
  <si>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</si>
  <si>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</si>
  <si>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</si>
  <si>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</si>
  <si>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</si>
  <si>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</si>
  <si>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</si>
  <si>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</si>
  <si>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</si>
  <si>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</si>
  <si>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</si>
  <si>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</si>
  <si>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</si>
  <si>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</si>
  <si>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</si>
  <si>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</si>
  <si>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</si>
  <si>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</si>
  <si>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</si>
  <si>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</si>
  <si>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</si>
  <si>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</si>
  <si>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</si>
  <si>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</si>
  <si>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</si>
  <si>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</si>
  <si>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</si>
  <si>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</si>
  <si>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</si>
  <si>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</si>
  <si>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</si>
  <si>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</si>
  <si>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</si>
  <si>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</si>
  <si>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</si>
  <si>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</si>
  <si>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</si>
  <si>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</si>
  <si>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</si>
  <si>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</si>
  <si>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</si>
  <si>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</si>
  <si>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</si>
  <si>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</si>
  <si>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</si>
  <si>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</si>
  <si>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</si>
  <si>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</si>
  <si>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</si>
  <si>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</si>
  <si>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</si>
  <si>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</si>
  <si>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</si>
  <si>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</si>
  <si>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</si>
  <si>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</si>
  <si>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</si>
  <si>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</si>
  <si>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</si>
  <si>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</si>
  <si>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</si>
  <si>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</si>
  <si>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</si>
  <si>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</si>
  <si>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</si>
  <si>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</si>
  <si>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</si>
  <si>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</si>
  <si>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</si>
  <si>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</si>
  <si>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</si>
  <si>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</si>
  <si>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</si>
  <si>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</si>
  <si>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</si>
  <si>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</si>
  <si>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</si>
  <si>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</si>
  <si>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</si>
  <si>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</si>
  <si>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</si>
  <si>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</si>
  <si>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</si>
  <si>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</si>
  <si>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</si>
  <si>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</si>
  <si>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</si>
  <si>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</si>
  <si>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</si>
  <si>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</si>
  <si>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</si>
  <si>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</si>
  <si>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</si>
  <si>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</si>
  <si>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</si>
  <si>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</si>
  <si>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</si>
  <si>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</si>
  <si>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</si>
  <si>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</si>
  <si>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</si>
  <si>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</si>
  <si>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</si>
  <si>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</si>
  <si>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</si>
  <si>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</si>
  <si>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</si>
  <si>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</si>
  <si>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</si>
  <si>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</si>
  <si>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</si>
  <si>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</si>
  <si>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</si>
  <si>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</si>
  <si>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</si>
  <si>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</si>
  <si>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</si>
  <si>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</si>
  <si>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</si>
  <si>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</si>
  <si>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</si>
  <si>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</si>
  <si>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</si>
  <si>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</si>
  <si>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</si>
  <si>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</si>
  <si>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</si>
  <si>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</si>
  <si>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</si>
  <si>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</si>
  <si>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</si>
  <si>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</si>
  <si>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</si>
  <si>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</si>
  <si>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</si>
  <si>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</si>
  <si>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</si>
  <si>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</si>
  <si>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</si>
  <si>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</si>
  <si>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</si>
  <si>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</si>
  <si>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</si>
  <si>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</si>
  <si>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</si>
  <si>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</si>
  <si>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</si>
  <si>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</si>
  <si>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</si>
  <si>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</si>
  <si>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</si>
  <si>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</si>
  <si>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</si>
  <si>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</si>
  <si>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</si>
  <si>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</si>
  <si>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</si>
  <si>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</si>
  <si>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</si>
  <si>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</si>
  <si>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</si>
  <si>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</si>
  <si>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</si>
  <si>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</si>
  <si>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</si>
  <si>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</si>
  <si>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</si>
  <si>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</si>
  <si>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</si>
  <si>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</si>
  <si>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</si>
  <si>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</si>
  <si>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</si>
  <si>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</si>
  <si>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</si>
  <si>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</si>
  <si>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</si>
  <si>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</si>
  <si>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</si>
  <si>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</si>
  <si>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</si>
  <si>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</si>
  <si>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</si>
  <si>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</si>
  <si>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</si>
  <si>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</si>
  <si>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</si>
  <si>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</si>
  <si>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</si>
  <si>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</si>
  <si>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</si>
  <si>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</si>
  <si>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</si>
  <si>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</si>
  <si>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</si>
  <si>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</si>
  <si>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</si>
  <si>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</si>
  <si>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</si>
  <si>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</si>
  <si>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</si>
  <si>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</si>
  <si>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</si>
  <si>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</si>
  <si>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</si>
  <si>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</si>
  <si>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</si>
  <si>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</si>
  <si>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</si>
  <si>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</si>
  <si>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</si>
  <si>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</si>
  <si>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</si>
  <si>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</si>
  <si>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</si>
  <si>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</si>
  <si>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</si>
  <si>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</si>
  <si>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</si>
  <si>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</si>
  <si>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</si>
  <si>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</si>
  <si>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</si>
  <si>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</si>
  <si>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</si>
  <si>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</si>
  <si>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</si>
  <si>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</si>
  <si>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</si>
  <si>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</si>
  <si>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</si>
  <si>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</si>
  <si>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</si>
  <si>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</si>
  <si>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</si>
  <si>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</si>
  <si>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</si>
  <si>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</si>
  <si>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</si>
  <si>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</si>
  <si>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</si>
  <si>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</si>
  <si>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</si>
  <si>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</si>
  <si>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</si>
  <si>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</si>
  <si>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</si>
  <si>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</si>
  <si>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</si>
  <si>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</si>
  <si>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</si>
  <si>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</si>
  <si>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</si>
  <si>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</si>
  <si>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</si>
  <si>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</si>
  <si>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</si>
  <si>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</si>
  <si>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</si>
  <si>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</si>
  <si>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</si>
  <si>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</si>
  <si>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</si>
  <si>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</si>
  <si>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</si>
  <si>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</si>
  <si>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</si>
  <si>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</si>
  <si>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</si>
  <si>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</si>
  <si>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</si>
  <si>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</si>
  <si>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</si>
  <si>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</si>
  <si>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</si>
  <si>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</si>
  <si>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</si>
  <si>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</si>
  <si>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</si>
  <si>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</si>
  <si>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</si>
  <si>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</si>
  <si>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</si>
  <si>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</si>
  <si>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</si>
  <si>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</si>
  <si>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</si>
  <si>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</si>
  <si>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</si>
  <si>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</si>
  <si>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</si>
  <si>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</si>
  <si>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</si>
  <si>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</si>
  <si>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</si>
  <si>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</si>
  <si>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</si>
  <si>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</si>
  <si>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</si>
  <si>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</si>
  <si>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</si>
  <si>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</si>
  <si>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</si>
  <si>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</si>
  <si>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</si>
  <si>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</si>
  <si>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</si>
  <si>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</si>
  <si>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</si>
  <si>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</si>
  <si>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</si>
  <si>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</si>
  <si>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</si>
  <si>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</si>
  <si>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</si>
  <si>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</si>
  <si>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</si>
  <si>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 xml:space="preserve">                EATON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</si>
</sst>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159</v>
      </c>
      <c r="C2" s="21">
        <v>159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49529.94</v>
      </c>
      <c r="G9" s="18"/>
      <c r="H9" s="18"/>
      <c r="I9" s="18"/>
      <c r="J9" s="67">
        <f>SUM(I439)</f>
        <v>175857.9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49529.94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175857.9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9843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9843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15695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175857.9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39686.94-15695</f>
        <v>23991.940000000002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39686.94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175857.9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49529.94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175857.9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370040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370040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97.08</v>
      </c>
      <c r="G96" s="18"/>
      <c r="H96" s="18"/>
      <c r="I96" s="18"/>
      <c r="J96" s="18">
        <v>15.55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1469.94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1567.02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15.55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371607.02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15.55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257740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257740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257740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1761.41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1761.41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1761.41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631108.43000000005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7015.55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257805.5</v>
      </c>
      <c r="I197" s="18"/>
      <c r="J197" s="18"/>
      <c r="K197" s="18"/>
      <c r="L197" s="19">
        <f>SUM(F197:K197)</f>
        <v>257805.5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1003.95</v>
      </c>
      <c r="I198" s="18"/>
      <c r="J198" s="18"/>
      <c r="K198" s="18"/>
      <c r="L198" s="19">
        <f>SUM(F198:K198)</f>
        <v>1003.95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16965.560000000001</v>
      </c>
      <c r="I204" s="18"/>
      <c r="J204" s="18"/>
      <c r="K204" s="18"/>
      <c r="L204" s="19">
        <f t="shared" si="0"/>
        <v>16965.560000000001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10600</v>
      </c>
      <c r="G208" s="18">
        <v>5372.48</v>
      </c>
      <c r="H208" s="18">
        <v>1516.46</v>
      </c>
      <c r="I208" s="18">
        <v>3787.79</v>
      </c>
      <c r="J208" s="18"/>
      <c r="K208" s="18"/>
      <c r="L208" s="19">
        <f t="shared" si="0"/>
        <v>21276.73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5</v>
      </c>
      <c r="I209" s="18"/>
      <c r="J209" s="18"/>
      <c r="K209" s="18"/>
      <c r="L209" s="19">
        <f>SUM(F209:K209)</f>
        <v>5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10600</v>
      </c>
      <c r="G211" s="41">
        <f t="shared" si="1"/>
        <v>5372.48</v>
      </c>
      <c r="H211" s="41">
        <f t="shared" si="1"/>
        <v>277296.47000000003</v>
      </c>
      <c r="I211" s="41">
        <f t="shared" si="1"/>
        <v>3787.79</v>
      </c>
      <c r="J211" s="41">
        <f t="shared" si="1"/>
        <v>0</v>
      </c>
      <c r="K211" s="41">
        <f t="shared" si="1"/>
        <v>0</v>
      </c>
      <c r="L211" s="41">
        <f t="shared" si="1"/>
        <v>297056.74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145736</v>
      </c>
      <c r="I215" s="18"/>
      <c r="J215" s="18"/>
      <c r="K215" s="18"/>
      <c r="L215" s="19">
        <f>SUM(F215:K215)</f>
        <v>145736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v>2827.59</v>
      </c>
      <c r="I222" s="18"/>
      <c r="J222" s="18"/>
      <c r="K222" s="18"/>
      <c r="L222" s="19">
        <f t="shared" si="2"/>
        <v>2827.59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5300</v>
      </c>
      <c r="G226" s="18">
        <v>2686.24</v>
      </c>
      <c r="H226" s="18">
        <v>758.22</v>
      </c>
      <c r="I226" s="18">
        <v>1893.9</v>
      </c>
      <c r="J226" s="18"/>
      <c r="K226" s="18"/>
      <c r="L226" s="19">
        <f t="shared" si="2"/>
        <v>10638.359999999999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5300</v>
      </c>
      <c r="G229" s="41">
        <f>SUM(G215:G228)</f>
        <v>2686.24</v>
      </c>
      <c r="H229" s="41">
        <f>SUM(H215:H228)</f>
        <v>149321.81</v>
      </c>
      <c r="I229" s="41">
        <f>SUM(I215:I228)</f>
        <v>1893.9</v>
      </c>
      <c r="J229" s="41">
        <f>SUM(J215:J228)</f>
        <v>0</v>
      </c>
      <c r="K229" s="41">
        <f t="shared" si="3"/>
        <v>0</v>
      </c>
      <c r="L229" s="41">
        <f t="shared" si="3"/>
        <v>159201.94999999998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142949.5</v>
      </c>
      <c r="I233" s="18"/>
      <c r="J233" s="18"/>
      <c r="K233" s="18"/>
      <c r="L233" s="19">
        <f>SUM(F233:K233)</f>
        <v>142949.5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8482.7800000000007</v>
      </c>
      <c r="I240" s="18"/>
      <c r="J240" s="18"/>
      <c r="K240" s="18"/>
      <c r="L240" s="19">
        <f t="shared" si="4"/>
        <v>8482.7800000000007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5300</v>
      </c>
      <c r="G244" s="18">
        <v>2686.24</v>
      </c>
      <c r="H244" s="18">
        <v>758.22</v>
      </c>
      <c r="I244" s="18">
        <v>1893.9</v>
      </c>
      <c r="J244" s="18"/>
      <c r="K244" s="18"/>
      <c r="L244" s="19">
        <f t="shared" si="4"/>
        <v>10638.359999999999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5300</v>
      </c>
      <c r="G247" s="41">
        <f t="shared" si="5"/>
        <v>2686.24</v>
      </c>
      <c r="H247" s="41">
        <f t="shared" si="5"/>
        <v>152190.5</v>
      </c>
      <c r="I247" s="41">
        <f t="shared" si="5"/>
        <v>1893.9</v>
      </c>
      <c r="J247" s="41">
        <f t="shared" si="5"/>
        <v>0</v>
      </c>
      <c r="K247" s="41">
        <f t="shared" si="5"/>
        <v>0</v>
      </c>
      <c r="L247" s="41">
        <f t="shared" si="5"/>
        <v>162070.63999999998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21200</v>
      </c>
      <c r="G257" s="41">
        <f t="shared" si="8"/>
        <v>10744.96</v>
      </c>
      <c r="H257" s="41">
        <f t="shared" si="8"/>
        <v>578808.78</v>
      </c>
      <c r="I257" s="41">
        <f t="shared" si="8"/>
        <v>7575.59</v>
      </c>
      <c r="J257" s="41">
        <f t="shared" si="8"/>
        <v>0</v>
      </c>
      <c r="K257" s="41">
        <f t="shared" si="8"/>
        <v>0</v>
      </c>
      <c r="L257" s="41">
        <f t="shared" si="8"/>
        <v>618329.32999999996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7000</v>
      </c>
      <c r="L266" s="19">
        <f t="shared" si="9"/>
        <v>7000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7000</v>
      </c>
      <c r="L270" s="41">
        <f t="shared" si="9"/>
        <v>7000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21200</v>
      </c>
      <c r="G271" s="42">
        <f t="shared" si="11"/>
        <v>10744.96</v>
      </c>
      <c r="H271" s="42">
        <f t="shared" si="11"/>
        <v>578808.78</v>
      </c>
      <c r="I271" s="42">
        <f t="shared" si="11"/>
        <v>7575.59</v>
      </c>
      <c r="J271" s="42">
        <f t="shared" si="11"/>
        <v>0</v>
      </c>
      <c r="K271" s="42">
        <f t="shared" si="11"/>
        <v>7000</v>
      </c>
      <c r="L271" s="42">
        <f t="shared" si="11"/>
        <v>625329.32999999996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7000</v>
      </c>
      <c r="H390" s="18">
        <v>0.36</v>
      </c>
      <c r="I390" s="18"/>
      <c r="J390" s="24" t="s">
        <v>289</v>
      </c>
      <c r="K390" s="24" t="s">
        <v>289</v>
      </c>
      <c r="L390" s="56">
        <f t="shared" si="25"/>
        <v>7000.36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7000</v>
      </c>
      <c r="H393" s="139">
        <f>SUM(H387:H392)</f>
        <v>0.36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7000.36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7.66</v>
      </c>
      <c r="I397" s="18"/>
      <c r="J397" s="24" t="s">
        <v>289</v>
      </c>
      <c r="K397" s="24" t="s">
        <v>289</v>
      </c>
      <c r="L397" s="56">
        <f t="shared" si="26"/>
        <v>7.66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>
        <v>7.53</v>
      </c>
      <c r="I398" s="18"/>
      <c r="J398" s="24" t="s">
        <v>289</v>
      </c>
      <c r="K398" s="24" t="s">
        <v>289</v>
      </c>
      <c r="L398" s="56">
        <f t="shared" si="26"/>
        <v>7.53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15.190000000000001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15.190000000000001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7000</v>
      </c>
      <c r="H408" s="47">
        <f>H393+H401+H407</f>
        <v>15.55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7015.5499999999993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23488.97</v>
      </c>
      <c r="G439" s="18">
        <v>152368.93</v>
      </c>
      <c r="H439" s="18"/>
      <c r="I439" s="56">
        <f t="shared" ref="I439:I445" si="33">SUM(F439:H439)</f>
        <v>175857.9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23488.97</v>
      </c>
      <c r="G446" s="13">
        <f>SUM(G439:G445)</f>
        <v>152368.93</v>
      </c>
      <c r="H446" s="13">
        <f>SUM(H439:H445)</f>
        <v>0</v>
      </c>
      <c r="I446" s="13">
        <f>SUM(I439:I445)</f>
        <v>175857.9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23488.97</v>
      </c>
      <c r="G459" s="18">
        <v>152368.93</v>
      </c>
      <c r="H459" s="18"/>
      <c r="I459" s="56">
        <f t="shared" si="34"/>
        <v>175857.9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23488.97</v>
      </c>
      <c r="G460" s="83">
        <f>SUM(G454:G459)</f>
        <v>152368.93</v>
      </c>
      <c r="H460" s="83">
        <f>SUM(H454:H459)</f>
        <v>0</v>
      </c>
      <c r="I460" s="83">
        <f>SUM(I454:I459)</f>
        <v>175857.9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23488.97</v>
      </c>
      <c r="G461" s="42">
        <f>G452+G460</f>
        <v>152368.93</v>
      </c>
      <c r="H461" s="42">
        <f>H452+H460</f>
        <v>0</v>
      </c>
      <c r="I461" s="42">
        <f>I452+I460</f>
        <v>175857.9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33907.839999999997</v>
      </c>
      <c r="G465" s="18"/>
      <c r="H465" s="18"/>
      <c r="I465" s="18"/>
      <c r="J465" s="18">
        <v>168842.35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631108.43000000005</v>
      </c>
      <c r="G468" s="18"/>
      <c r="H468" s="18"/>
      <c r="I468" s="18"/>
      <c r="J468" s="18">
        <v>7015.55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631108.43000000005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7015.55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625329.32999999996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625329.32999999996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39686.940000000061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175857.9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1003.95</v>
      </c>
      <c r="I521" s="18"/>
      <c r="J521" s="18"/>
      <c r="K521" s="18"/>
      <c r="L521" s="88">
        <f>SUM(F521:K521)</f>
        <v>1003.95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1003.95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1003.95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2363.3200000000002</v>
      </c>
      <c r="I531" s="18"/>
      <c r="J531" s="18"/>
      <c r="K531" s="18"/>
      <c r="L531" s="88">
        <f>SUM(F531:K531)</f>
        <v>2363.3200000000002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393.89</v>
      </c>
      <c r="I532" s="18"/>
      <c r="J532" s="18"/>
      <c r="K532" s="18"/>
      <c r="L532" s="88">
        <f>SUM(F532:K532)</f>
        <v>393.89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1181.6600000000001</v>
      </c>
      <c r="I533" s="18"/>
      <c r="J533" s="18"/>
      <c r="K533" s="18"/>
      <c r="L533" s="88">
        <f>SUM(F533:K533)</f>
        <v>1181.6600000000001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3938.87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3938.87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4942.82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4942.82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1003.95</v>
      </c>
      <c r="G549" s="87">
        <f>L526</f>
        <v>0</v>
      </c>
      <c r="H549" s="87">
        <f>L531</f>
        <v>2363.3200000000002</v>
      </c>
      <c r="I549" s="87">
        <f>L536</f>
        <v>0</v>
      </c>
      <c r="J549" s="87">
        <f>L541</f>
        <v>0</v>
      </c>
      <c r="K549" s="87">
        <f>SUM(F549:J549)</f>
        <v>3367.2700000000004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393.89</v>
      </c>
      <c r="I550" s="87">
        <f>L537</f>
        <v>0</v>
      </c>
      <c r="J550" s="87">
        <f>L542</f>
        <v>0</v>
      </c>
      <c r="K550" s="87">
        <f>SUM(F550:J550)</f>
        <v>393.89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1181.6600000000001</v>
      </c>
      <c r="I551" s="87">
        <f>L538</f>
        <v>0</v>
      </c>
      <c r="J551" s="87">
        <f>L543</f>
        <v>0</v>
      </c>
      <c r="K551" s="87">
        <f>SUM(F551:J551)</f>
        <v>1181.6600000000001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1003.95</v>
      </c>
      <c r="G552" s="89">
        <f t="shared" si="42"/>
        <v>0</v>
      </c>
      <c r="H552" s="89">
        <f t="shared" si="42"/>
        <v>3938.87</v>
      </c>
      <c r="I552" s="89">
        <f t="shared" si="42"/>
        <v>0</v>
      </c>
      <c r="J552" s="89">
        <f t="shared" si="42"/>
        <v>0</v>
      </c>
      <c r="K552" s="89">
        <f t="shared" si="42"/>
        <v>4942.8200000000006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257805.5</v>
      </c>
      <c r="G575" s="18">
        <v>145736</v>
      </c>
      <c r="H575" s="18">
        <v>142949.5</v>
      </c>
      <c r="I575" s="87">
        <f>SUM(F575:H575)</f>
        <v>546491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21276.73</v>
      </c>
      <c r="I591" s="18">
        <v>10638.36</v>
      </c>
      <c r="J591" s="18">
        <v>10638.36</v>
      </c>
      <c r="K591" s="104">
        <f t="shared" ref="K591:K597" si="48">SUM(H591:J591)</f>
        <v>42553.45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21276.73</v>
      </c>
      <c r="I598" s="108">
        <f>SUM(I591:I597)</f>
        <v>10638.36</v>
      </c>
      <c r="J598" s="108">
        <f>SUM(J591:J597)</f>
        <v>10638.36</v>
      </c>
      <c r="K598" s="108">
        <f>SUM(K591:K597)</f>
        <v>42553.45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49529.94</v>
      </c>
      <c r="H617" s="109">
        <f>SUM(F52)</f>
        <v>49529.94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175857.9</v>
      </c>
      <c r="H621" s="109">
        <f>SUM(J52)</f>
        <v>175857.9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39686.94</v>
      </c>
      <c r="H622" s="109">
        <f>F476</f>
        <v>39686.940000000061</v>
      </c>
      <c r="I622" s="121" t="s">
        <v>101</v>
      </c>
      <c r="J622" s="109">
        <f t="shared" ref="J622:J655" si="50">G622-H622</f>
        <v>-5.8207660913467407E-11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175857.9</v>
      </c>
      <c r="H626" s="109">
        <f>J476</f>
        <v>175857.9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631108.43000000005</v>
      </c>
      <c r="H627" s="104">
        <f>SUM(F468)</f>
        <v>631108.43000000005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7015.55</v>
      </c>
      <c r="H631" s="104">
        <f>SUM(J468)</f>
        <v>7015.55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625329.32999999996</v>
      </c>
      <c r="H632" s="104">
        <f>SUM(F472)</f>
        <v>625329.32999999996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7015.5499999999993</v>
      </c>
      <c r="H637" s="164">
        <f>SUM(J468)</f>
        <v>7015.55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23488.97</v>
      </c>
      <c r="H639" s="104">
        <f>SUM(F461)</f>
        <v>23488.97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152368.93</v>
      </c>
      <c r="H640" s="104">
        <f>SUM(G461)</f>
        <v>152368.93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175857.9</v>
      </c>
      <c r="H642" s="104">
        <f>SUM(I461)</f>
        <v>175857.9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15.55</v>
      </c>
      <c r="H644" s="104">
        <f>H408</f>
        <v>15.55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7000</v>
      </c>
      <c r="H645" s="104">
        <f>G408</f>
        <v>7000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7015.55</v>
      </c>
      <c r="H646" s="104">
        <f>L408</f>
        <v>7015.5499999999993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42553.45</v>
      </c>
      <c r="H647" s="104">
        <f>L208+L226+L244</f>
        <v>42553.45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21276.73</v>
      </c>
      <c r="H649" s="104">
        <f>H598</f>
        <v>21276.73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10638.359999999999</v>
      </c>
      <c r="H650" s="104">
        <f>I598</f>
        <v>10638.36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10638.359999999999</v>
      </c>
      <c r="H651" s="104">
        <f>J598</f>
        <v>10638.36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7000</v>
      </c>
      <c r="H655" s="104">
        <f>K266+K347</f>
        <v>7000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297056.74</v>
      </c>
      <c r="G660" s="19">
        <f>(L229+L309+L359)</f>
        <v>159201.94999999998</v>
      </c>
      <c r="H660" s="19">
        <f>(L247+L328+L360)</f>
        <v>162070.63999999998</v>
      </c>
      <c r="I660" s="19">
        <f>SUM(F660:H660)</f>
        <v>618329.32999999996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21276.73</v>
      </c>
      <c r="G662" s="19">
        <f>(L226+L306)-(J226+J306)</f>
        <v>10638.359999999999</v>
      </c>
      <c r="H662" s="19">
        <f>(L244+L325)-(J244+J325)</f>
        <v>10638.359999999999</v>
      </c>
      <c r="I662" s="19">
        <f>SUM(F662:H662)</f>
        <v>42553.45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257805.5</v>
      </c>
      <c r="G663" s="199">
        <f>SUM(G575:G587)+SUM(I602:I604)+L612</f>
        <v>145736</v>
      </c>
      <c r="H663" s="199">
        <f>SUM(H575:H587)+SUM(J602:J604)+L613</f>
        <v>142949.5</v>
      </c>
      <c r="I663" s="19">
        <f>SUM(F663:H663)</f>
        <v>546491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17974.510000000009</v>
      </c>
      <c r="G664" s="19">
        <f>G660-SUM(G661:G663)</f>
        <v>2827.5899999999965</v>
      </c>
      <c r="H664" s="19">
        <f>H660-SUM(H661:H663)</f>
        <v>8482.7799999999988</v>
      </c>
      <c r="I664" s="19">
        <f>I660-SUM(I661:I663)</f>
        <v>29284.880000000005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-17974.509999999998</v>
      </c>
      <c r="G669" s="18">
        <v>-2827.59</v>
      </c>
      <c r="H669" s="18">
        <v>-8482.7800000000007</v>
      </c>
      <c r="I669" s="19">
        <f>SUM(F669:H669)</f>
        <v>-29284.879999999997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EATON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EATON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547494.94999999995</v>
      </c>
      <c r="D5" s="20">
        <f>SUM('DOE25'!L197:L200)+SUM('DOE25'!L215:L218)+SUM('DOE25'!L233:L236)-F5-G5</f>
        <v>547494.94999999995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16907.63</v>
      </c>
      <c r="D8" s="243"/>
      <c r="E8" s="20">
        <f>'DOE25'!L204+'DOE25'!L222+'DOE25'!L240-F8-G8-D9-D11</f>
        <v>16907.63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5605.93</v>
      </c>
      <c r="D9" s="244">
        <v>5605.93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5762.37</v>
      </c>
      <c r="D11" s="244">
        <v>5762.37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42553.45</v>
      </c>
      <c r="D15" s="20">
        <f>'DOE25'!L208+'DOE25'!L226+'DOE25'!L244-F15-G15</f>
        <v>42553.45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</v>
      </c>
      <c r="D16" s="243"/>
      <c r="E16" s="20">
        <f>'DOE25'!L209+'DOE25'!L227+'DOE25'!L245-F16-G16</f>
        <v>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601416.69999999995</v>
      </c>
      <c r="E33" s="246">
        <f>SUM(E5:E31)</f>
        <v>19912.63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19912.63</v>
      </c>
      <c r="E35" s="249"/>
    </row>
    <row r="36" spans="2:8" ht="12" thickTop="1" x14ac:dyDescent="0.2">
      <c r="B36" t="s">
        <v>815</v>
      </c>
      <c r="D36" s="20">
        <f>D33</f>
        <v>601416.69999999995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EATON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49529.94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175857.9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49529.94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175857.9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9843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9843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15695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175857.9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23991.940000000002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39686.94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175857.9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49529.94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175857.9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370040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97.08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1469.94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1567.02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15.55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371607.02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15.55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257740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257740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257740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1761.41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1761.41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7000</v>
      </c>
    </row>
    <row r="104" spans="1:7" ht="12.75" thickTop="1" thickBot="1" x14ac:dyDescent="0.25">
      <c r="A104" s="33" t="s">
        <v>765</v>
      </c>
      <c r="C104" s="86">
        <f>C63+C81+C91+C103</f>
        <v>631108.43000000005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7015.55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546491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1003.95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547494.94999999995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28275.93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42553.45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70834.38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7000.36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15.190000000000001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-15.549999999999272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625329.32999999996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EATON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546491</v>
      </c>
      <c r="D10" s="182">
        <f>ROUND((C10/$C$28)*100,1)</f>
        <v>88.4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1004</v>
      </c>
      <c r="D11" s="182">
        <f>ROUND((C11/$C$28)*100,1)</f>
        <v>0.2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28281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42553</v>
      </c>
      <c r="D21" s="182">
        <f t="shared" si="0"/>
        <v>6.9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618329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618329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370040</v>
      </c>
      <c r="D35" s="182">
        <f t="shared" ref="D35:D40" si="1">ROUND((C35/$C$41)*100,1)</f>
        <v>58.6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1582.570000000007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257740</v>
      </c>
      <c r="D37" s="182">
        <f t="shared" si="1"/>
        <v>40.799999999999997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1761</v>
      </c>
      <c r="D39" s="182">
        <f t="shared" si="1"/>
        <v>0.3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631123.57000000007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 xml:space="preserve">                EATON SCHOOL DISTRICT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30A" sheet="1" objects="1" scenarios="1"/>
  <mergeCells count="223">
    <mergeCell ref="BP40:BZ40"/>
    <mergeCell ref="FC40:FM40"/>
    <mergeCell ref="FP40:FZ40"/>
    <mergeCell ref="AC40:AM40"/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BP32:BZ32"/>
    <mergeCell ref="CP31:CZ31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EP31:EZ31"/>
    <mergeCell ref="BC31:BM31"/>
    <mergeCell ref="BC32:BM32"/>
    <mergeCell ref="BC39:BM39"/>
    <mergeCell ref="BP31:BZ31"/>
    <mergeCell ref="CC31:CM31"/>
    <mergeCell ref="AP32:AZ32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AC32:AM32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2015-08-17T18:34:30Z</cp:lastPrinted>
  <dcterms:created xsi:type="dcterms:W3CDTF">1997-12-04T19:04:30Z</dcterms:created>
  <dcterms:modified xsi:type="dcterms:W3CDTF">2015-09-01T18:00:43Z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