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720" yWindow="-240" windowWidth="12510" windowHeight="129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59" i="1" l="1"/>
  <c r="H526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E115" i="2" s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8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H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D115" i="2"/>
  <c r="F115" i="2"/>
  <c r="G115" i="2"/>
  <c r="E118" i="2"/>
  <c r="C119" i="2"/>
  <c r="E120" i="2"/>
  <c r="C121" i="2"/>
  <c r="E121" i="2"/>
  <c r="C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G476" i="1" s="1"/>
  <c r="H623" i="1" s="1"/>
  <c r="J623" i="1" s="1"/>
  <c r="H474" i="1"/>
  <c r="H476" i="1" s="1"/>
  <c r="H624" i="1" s="1"/>
  <c r="J624" i="1" s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1" i="1"/>
  <c r="H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G164" i="2"/>
  <c r="C26" i="10"/>
  <c r="L328" i="1"/>
  <c r="L351" i="1"/>
  <c r="A31" i="12"/>
  <c r="C70" i="2"/>
  <c r="A40" i="12"/>
  <c r="D18" i="13"/>
  <c r="C18" i="13" s="1"/>
  <c r="D7" i="13"/>
  <c r="C7" i="13" s="1"/>
  <c r="D18" i="2"/>
  <c r="D17" i="13"/>
  <c r="C17" i="13" s="1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D29" i="13"/>
  <c r="C29" i="13" s="1"/>
  <c r="D19" i="13"/>
  <c r="C19" i="13" s="1"/>
  <c r="E13" i="13"/>
  <c r="C13" i="13" s="1"/>
  <c r="E78" i="2"/>
  <c r="E81" i="2" s="1"/>
  <c r="L427" i="1"/>
  <c r="J257" i="1"/>
  <c r="J271" i="1" s="1"/>
  <c r="J641" i="1"/>
  <c r="J571" i="1"/>
  <c r="K571" i="1"/>
  <c r="L433" i="1"/>
  <c r="L419" i="1"/>
  <c r="I169" i="1"/>
  <c r="H169" i="1"/>
  <c r="G552" i="1"/>
  <c r="J643" i="1"/>
  <c r="F476" i="1"/>
  <c r="H622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98" i="1"/>
  <c r="G647" i="1" s="1"/>
  <c r="K545" i="1"/>
  <c r="J552" i="1"/>
  <c r="H552" i="1"/>
  <c r="C29" i="10"/>
  <c r="H140" i="1"/>
  <c r="A13" i="12"/>
  <c r="F22" i="13"/>
  <c r="H25" i="13"/>
  <c r="C25" i="13" s="1"/>
  <c r="J651" i="1"/>
  <c r="H571" i="1"/>
  <c r="L560" i="1"/>
  <c r="J545" i="1"/>
  <c r="H338" i="1"/>
  <c r="H352" i="1" s="1"/>
  <c r="F338" i="1"/>
  <c r="F352" i="1" s="1"/>
  <c r="H192" i="1"/>
  <c r="C35" i="10"/>
  <c r="L309" i="1"/>
  <c r="E16" i="13"/>
  <c r="L570" i="1"/>
  <c r="I571" i="1"/>
  <c r="I545" i="1"/>
  <c r="J636" i="1"/>
  <c r="G36" i="2"/>
  <c r="L565" i="1"/>
  <c r="G545" i="1"/>
  <c r="K551" i="1"/>
  <c r="C22" i="13"/>
  <c r="C16" i="13"/>
  <c r="H33" i="13"/>
  <c r="J640" i="1" l="1"/>
  <c r="I446" i="1"/>
  <c r="G642" i="1" s="1"/>
  <c r="J642" i="1" s="1"/>
  <c r="J644" i="1"/>
  <c r="J645" i="1"/>
  <c r="L534" i="1"/>
  <c r="K549" i="1"/>
  <c r="K552" i="1" s="1"/>
  <c r="L524" i="1"/>
  <c r="L614" i="1"/>
  <c r="J649" i="1"/>
  <c r="F661" i="1"/>
  <c r="I661" i="1" s="1"/>
  <c r="L362" i="1"/>
  <c r="C27" i="10" s="1"/>
  <c r="D127" i="2"/>
  <c r="D128" i="2" s="1"/>
  <c r="D145" i="2" s="1"/>
  <c r="C19" i="10"/>
  <c r="L290" i="1"/>
  <c r="E128" i="2"/>
  <c r="E145" i="2" s="1"/>
  <c r="C16" i="10"/>
  <c r="K271" i="1"/>
  <c r="C10" i="10"/>
  <c r="I257" i="1"/>
  <c r="I271" i="1" s="1"/>
  <c r="H257" i="1"/>
  <c r="H271" i="1" s="1"/>
  <c r="G257" i="1"/>
  <c r="G271" i="1" s="1"/>
  <c r="C17" i="10"/>
  <c r="H660" i="1"/>
  <c r="H664" i="1" s="1"/>
  <c r="H672" i="1" s="1"/>
  <c r="C6" i="10" s="1"/>
  <c r="F257" i="1"/>
  <c r="F271" i="1" s="1"/>
  <c r="D15" i="13"/>
  <c r="C15" i="13" s="1"/>
  <c r="H647" i="1"/>
  <c r="C124" i="2"/>
  <c r="J647" i="1"/>
  <c r="D14" i="13"/>
  <c r="C14" i="13" s="1"/>
  <c r="C20" i="10"/>
  <c r="D12" i="13"/>
  <c r="C12" i="13" s="1"/>
  <c r="E8" i="13"/>
  <c r="C8" i="13" s="1"/>
  <c r="C120" i="2"/>
  <c r="C128" i="2" s="1"/>
  <c r="D6" i="13"/>
  <c r="C6" i="13" s="1"/>
  <c r="C15" i="10"/>
  <c r="C109" i="2"/>
  <c r="C115" i="2" s="1"/>
  <c r="D5" i="13"/>
  <c r="C5" i="13" s="1"/>
  <c r="L211" i="1"/>
  <c r="F660" i="1" s="1"/>
  <c r="C91" i="2"/>
  <c r="C81" i="2"/>
  <c r="F112" i="1"/>
  <c r="C36" i="10" s="1"/>
  <c r="C62" i="2"/>
  <c r="C63" i="2" s="1"/>
  <c r="H52" i="1"/>
  <c r="H619" i="1" s="1"/>
  <c r="J619" i="1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H646" i="1" l="1"/>
  <c r="J646" i="1" s="1"/>
  <c r="G104" i="2"/>
  <c r="L545" i="1"/>
  <c r="G635" i="1"/>
  <c r="J635" i="1" s="1"/>
  <c r="G667" i="1"/>
  <c r="D31" i="13"/>
  <c r="C31" i="13" s="1"/>
  <c r="H667" i="1"/>
  <c r="E33" i="13"/>
  <c r="D35" i="13" s="1"/>
  <c r="C28" i="10"/>
  <c r="D16" i="10" s="1"/>
  <c r="C145" i="2"/>
  <c r="F664" i="1"/>
  <c r="I660" i="1"/>
  <c r="I664" i="1" s="1"/>
  <c r="I672" i="1" s="1"/>
  <c r="C7" i="10" s="1"/>
  <c r="L257" i="1"/>
  <c r="L271" i="1" s="1"/>
  <c r="G632" i="1" s="1"/>
  <c r="J632" i="1" s="1"/>
  <c r="C104" i="2"/>
  <c r="F193" i="1"/>
  <c r="G627" i="1" s="1"/>
  <c r="J627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2" i="10" l="1"/>
  <c r="D27" i="10"/>
  <c r="D24" i="10"/>
  <c r="D18" i="10"/>
  <c r="D17" i="10"/>
  <c r="D10" i="10"/>
  <c r="D26" i="10"/>
  <c r="C30" i="10"/>
  <c r="D23" i="10"/>
  <c r="D20" i="10"/>
  <c r="D15" i="10"/>
  <c r="D25" i="10"/>
  <c r="D19" i="10"/>
  <c r="D13" i="10"/>
  <c r="D11" i="10"/>
  <c r="D21" i="10"/>
  <c r="D22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<sst xmlns="http://schemas.openxmlformats.org/spreadsheetml/2006/main" count="3954" uniqueCount="912">
  <si>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</si>
  <si>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</si>
  <si>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</si>
  <si>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</si>
  <si>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</si>
  <si>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</si>
  <si>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</si>
  <si>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</si>
  <si>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</si>
  <si>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</si>
  <si>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</si>
  <si>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</si>
  <si>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</si>
  <si>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</si>
  <si>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</si>
  <si>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</si>
  <si>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</si>
  <si>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</si>
  <si>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</si>
  <si>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</si>
  <si>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</si>
  <si>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</si>
  <si>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</si>
  <si>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</si>
  <si>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</si>
  <si>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</si>
  <si>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</si>
  <si>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</si>
  <si>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</si>
  <si>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</si>
  <si>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</si>
  <si>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</si>
  <si>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</si>
  <si>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</si>
  <si>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</si>
  <si>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</si>
  <si>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</si>
  <si>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</si>
  <si>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</si>
  <si>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</si>
  <si>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</si>
  <si>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</si>
  <si>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</si>
  <si>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</si>
  <si>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</si>
  <si>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</si>
  <si>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</si>
  <si>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</si>
  <si>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</si>
  <si>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</si>
  <si>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</si>
  <si>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</si>
  <si>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</si>
  <si>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</si>
  <si>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</si>
  <si>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</si>
  <si>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</si>
  <si>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</si>
  <si>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</si>
  <si>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</si>
  <si>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</si>
  <si>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</si>
  <si>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</si>
  <si>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</si>
  <si>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</si>
  <si>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</si>
  <si>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</si>
  <si>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</si>
  <si>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</si>
  <si>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</si>
  <si>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</si>
  <si>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</si>
  <si>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</si>
  <si>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</si>
  <si>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</si>
  <si>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</si>
  <si>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</si>
  <si>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</si>
  <si>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</si>
  <si>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</si>
  <si>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</si>
  <si>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</si>
  <si>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</si>
  <si>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</si>
  <si>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</si>
  <si>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</si>
  <si>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</si>
  <si>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</si>
  <si>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</si>
  <si>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</si>
  <si>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</si>
  <si>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</si>
  <si>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</si>
  <si>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</si>
  <si>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</si>
  <si>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</si>
  <si>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</si>
  <si>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</si>
  <si>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</si>
  <si>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</si>
  <si>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</si>
  <si>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</si>
  <si>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</si>
  <si>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</si>
  <si>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</si>
  <si>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</si>
  <si>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</si>
  <si>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</si>
  <si>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</si>
  <si>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</si>
  <si>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</si>
  <si>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</si>
  <si>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</si>
  <si>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</si>
  <si>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</si>
  <si>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</si>
  <si>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</si>
  <si>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</si>
  <si>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</si>
  <si>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</si>
  <si>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</si>
  <si>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</si>
  <si>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</si>
  <si>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</si>
  <si>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</si>
  <si>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</si>
  <si>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</si>
  <si>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</si>
  <si>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</si>
  <si>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</si>
  <si>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</si>
  <si>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</si>
  <si>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</si>
  <si>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</si>
  <si>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</si>
  <si>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</si>
  <si>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</si>
  <si>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</si>
  <si>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</si>
  <si>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</si>
  <si>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</si>
  <si>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</si>
  <si>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</si>
  <si>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</si>
  <si>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</si>
  <si>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</si>
  <si>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</si>
  <si>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</si>
  <si>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</si>
  <si>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</si>
  <si>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</si>
  <si>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</si>
  <si>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</si>
  <si>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</si>
  <si>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</si>
  <si>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</si>
  <si>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</si>
  <si>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</si>
  <si>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</si>
  <si>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</si>
  <si>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</si>
  <si>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</si>
  <si>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</si>
  <si>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</si>
  <si>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</si>
  <si>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</si>
  <si>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</si>
  <si>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</si>
  <si>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</si>
  <si>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</si>
  <si>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</si>
  <si>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</si>
  <si>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</si>
  <si>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</si>
  <si>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</si>
  <si>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</si>
  <si>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</si>
  <si>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</si>
  <si>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</si>
  <si>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</si>
  <si>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</si>
  <si>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</si>
  <si>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</si>
  <si>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</si>
  <si>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</si>
  <si>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</si>
  <si>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</si>
  <si>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</si>
  <si>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</si>
  <si>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</si>
  <si>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</si>
  <si>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</si>
  <si>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</si>
  <si>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</si>
  <si>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</si>
  <si>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</si>
  <si>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</si>
  <si>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</si>
  <si>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</si>
  <si>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</si>
  <si>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</si>
  <si>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</si>
  <si>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</si>
  <si>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</si>
  <si>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</si>
  <si>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</si>
  <si>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</si>
  <si>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</si>
  <si>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</si>
  <si>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</si>
  <si>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</si>
  <si>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</si>
  <si>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</si>
  <si>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</si>
  <si>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</si>
  <si>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</si>
  <si>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</si>
  <si>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</si>
  <si>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</si>
  <si>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</si>
  <si>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</si>
  <si>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</si>
  <si>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</si>
  <si>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</si>
  <si>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</si>
  <si>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</si>
  <si>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</si>
  <si>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</si>
  <si>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</si>
  <si>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</si>
  <si>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</si>
  <si>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</si>
  <si>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</si>
  <si>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</si>
  <si>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</si>
  <si>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</si>
  <si>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</si>
  <si>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</si>
  <si>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</si>
  <si>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</si>
  <si>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</si>
  <si>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</si>
  <si>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</si>
  <si>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</si>
  <si>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</si>
  <si>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</si>
  <si>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</si>
  <si>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</si>
  <si>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</si>
  <si>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</si>
  <si>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</si>
  <si>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</si>
  <si>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</si>
  <si>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</si>
  <si>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</si>
  <si>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</si>
  <si>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</si>
  <si>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</si>
  <si>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</si>
  <si>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</si>
  <si>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</si>
  <si>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</si>
  <si>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</si>
  <si>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</si>
  <si>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</si>
  <si>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</si>
  <si>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</si>
  <si>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</si>
  <si>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</si>
  <si>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</si>
  <si>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</si>
  <si>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</si>
  <si>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</si>
  <si>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</si>
  <si>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</si>
  <si>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</si>
  <si>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</si>
  <si>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</si>
  <si>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</si>
  <si>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</si>
  <si>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</si>
  <si>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</si>
  <si>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</si>
  <si>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</si>
  <si>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</si>
  <si>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</si>
  <si>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</si>
  <si>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</si>
  <si>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</si>
  <si>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</si>
  <si>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</si>
  <si>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</si>
  <si>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</si>
  <si>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</si>
  <si>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</si>
  <si>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</si>
  <si>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</si>
  <si>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</si>
  <si>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</si>
  <si>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</si>
  <si>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</si>
  <si>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</si>
  <si>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</si>
  <si>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</si>
  <si>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</si>
  <si>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</si>
  <si>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</si>
  <si>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</si>
  <si>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</si>
  <si>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</si>
  <si>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</si>
  <si>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</si>
  <si>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</si>
  <si>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</si>
  <si>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</si>
  <si>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</si>
  <si>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</si>
  <si>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</si>
  <si>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</si>
  <si>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</si>
  <si>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</si>
  <si>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</si>
  <si>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</si>
  <si>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</si>
  <si>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</si>
  <si>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</si>
  <si>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</si>
  <si>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</si>
  <si>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</si>
  <si>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</si>
  <si>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</si>
  <si>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</si>
  <si>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</si>
  <si>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</si>
  <si>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</si>
  <si>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</si>
  <si>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</si>
  <si>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</si>
  <si>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</si>
  <si>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</si>
  <si>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</si>
  <si>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</si>
  <si>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</si>
  <si>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</si>
  <si>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</si>
  <si>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</si>
  <si>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</si>
  <si>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</si>
  <si>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</si>
  <si>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</si>
  <si>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</si>
  <si>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</si>
  <si>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</si>
  <si>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</si>
  <si>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</si>
  <si>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</si>
  <si>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</si>
  <si>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</si>
  <si>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</si>
  <si>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</si>
  <si>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</si>
  <si>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</si>
  <si>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</si>
  <si>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</si>
  <si>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</si>
  <si>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</si>
  <si>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</si>
  <si>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</si>
  <si>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</si>
  <si>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</si>
  <si>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</si>
  <si>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</si>
  <si>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</si>
  <si>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</si>
  <si>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</si>
  <si>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</si>
  <si>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</si>
  <si>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</si>
  <si>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</si>
  <si>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</si>
  <si>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</si>
  <si>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</si>
  <si>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</si>
  <si>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</si>
  <si>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</si>
  <si>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</si>
  <si>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</si>
  <si>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</si>
  <si>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</si>
  <si>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</si>
  <si>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</si>
  <si>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</si>
  <si>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</si>
  <si>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</si>
  <si>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</si>
  <si>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</si>
  <si>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</si>
  <si>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</si>
  <si>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</si>
  <si>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</si>
  <si>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</si>
  <si>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</si>
  <si>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</si>
  <si>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</si>
  <si>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</si>
  <si>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</si>
  <si>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</si>
  <si>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</si>
  <si>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</si>
  <si>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</si>
  <si>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</si>
  <si>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</si>
  <si>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</si>
  <si>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</si>
  <si>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</si>
  <si>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</si>
  <si>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</si>
  <si>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</si>
  <si>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</si>
  <si>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</si>
  <si>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</si>
  <si>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</si>
  <si>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</si>
  <si>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</si>
  <si>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</si>
  <si>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</si>
  <si>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</si>
  <si>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</si>
  <si>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</si>
  <si>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</si>
  <si>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</si>
  <si>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</si>
  <si>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</si>
  <si>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</si>
  <si>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</si>
  <si>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</si>
  <si>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</si>
  <si>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</si>
  <si>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</si>
  <si>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</si>
  <si>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</si>
  <si>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</si>
  <si>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</si>
  <si>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</si>
  <si>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</si>
  <si>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</si>
  <si>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</si>
  <si>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</si>
  <si>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</si>
  <si>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</si>
  <si>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</si>
  <si>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</si>
  <si>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</si>
  <si>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</si>
  <si>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</si>
  <si>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</si>
  <si>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</si>
  <si>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</si>
  <si>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</si>
  <si>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</si>
  <si>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</si>
  <si>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</si>
  <si>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</si>
  <si>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</si>
  <si>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</si>
  <si>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</si>
  <si>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</si>
  <si>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</si>
  <si>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</si>
  <si>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</si>
  <si>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</si>
  <si>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</si>
  <si>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</si>
  <si>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</si>
  <si>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</si>
  <si>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</si>
  <si>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</si>
  <si>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</si>
  <si>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</si>
  <si>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</si>
  <si>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</si>
  <si>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</si>
  <si>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</si>
  <si>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</si>
  <si>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</si>
  <si>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</si>
  <si>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</si>
  <si>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</si>
  <si>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</si>
  <si>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</si>
  <si>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</si>
  <si>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</si>
  <si>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</si>
  <si>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</si>
  <si>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</si>
  <si>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</si>
  <si>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</si>
  <si>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</si>
  <si>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</si>
  <si>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</si>
  <si>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</si>
  <si>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</si>
  <si>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</si>
  <si>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</si>
  <si>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</si>
  <si>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</si>
  <si>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</si>
  <si>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</si>
  <si>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</si>
  <si>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</si>
  <si>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</si>
  <si>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</si>
  <si>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</si>
  <si>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</si>
  <si>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</si>
  <si>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</si>
  <si>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</si>
  <si>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</si>
  <si>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</si>
  <si>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</si>
  <si>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</si>
  <si>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</si>
  <si>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</si>
  <si>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</si>
  <si>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</si>
  <si>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</si>
  <si>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</si>
  <si>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</si>
  <si>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</si>
  <si>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</si>
  <si>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</si>
  <si>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</si>
  <si>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</si>
  <si>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</si>
  <si>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</si>
  <si>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</si>
  <si>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</si>
  <si>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</si>
  <si>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</si>
  <si>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</si>
  <si>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</si>
  <si>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</si>
  <si>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</si>
  <si>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</si>
  <si>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</si>
  <si>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</si>
  <si>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</si>
  <si>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</si>
  <si>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</si>
  <si>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</si>
  <si>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</si>
  <si>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</si>
  <si>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</si>
  <si>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</si>
  <si>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</si>
  <si>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</si>
  <si>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</si>
  <si>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</si>
  <si>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</si>
  <si>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</si>
  <si>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</si>
  <si>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</si>
  <si>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</si>
  <si>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</si>
  <si>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</si>
  <si>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</si>
  <si>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</si>
  <si>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</si>
  <si>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</si>
  <si>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</si>
  <si>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</si>
  <si>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</si>
  <si>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</si>
  <si>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</si>
  <si>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</si>
  <si>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</si>
  <si>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</si>
  <si>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</si>
  <si>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</si>
  <si>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</si>
  <si>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</si>
  <si>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</si>
  <si>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</si>
  <si>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</si>
  <si>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</si>
  <si>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</si>
  <si>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</si>
  <si>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</si>
  <si>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</si>
  <si>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</si>
  <si>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</si>
  <si>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</si>
  <si>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</si>
  <si>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</si>
  <si>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</si>
  <si>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</si>
  <si>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</si>
  <si>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</si>
  <si>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</si>
  <si>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</si>
  <si>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</si>
  <si>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</si>
  <si>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</si>
  <si>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</si>
  <si>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</si>
  <si>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</si>
  <si>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</si>
  <si>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</si>
  <si>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</si>
  <si>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</si>
  <si>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</si>
  <si>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</si>
  <si>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</si>
  <si>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</si>
  <si>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</si>
  <si>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</si>
  <si>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</si>
  <si>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</si>
  <si>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</si>
  <si>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</si>
  <si>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</si>
  <si>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</si>
  <si>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</si>
  <si>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</si>
  <si>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</si>
  <si>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</si>
  <si>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</si>
  <si>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</si>
  <si>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</si>
  <si>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</si>
  <si>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</si>
  <si>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</si>
  <si>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</si>
  <si>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</si>
  <si>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</si>
  <si>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</si>
  <si>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</si>
  <si>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</si>
  <si>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</si>
  <si>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</si>
  <si>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</si>
  <si>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</si>
  <si>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</si>
  <si>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</si>
  <si>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</si>
  <si>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</si>
  <si>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</si>
  <si>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</si>
  <si>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</si>
  <si>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</si>
  <si>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</si>
  <si>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</si>
  <si>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</si>
  <si>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</si>
  <si>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</si>
  <si>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</si>
  <si>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</si>
  <si>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</si>
  <si>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</si>
  <si>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</si>
  <si>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</si>
  <si>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</si>
  <si>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</si>
  <si>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</si>
  <si>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</si>
  <si>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</si>
  <si>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</si>
  <si>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</si>
  <si>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</si>
  <si>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</si>
  <si>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</si>
  <si>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</si>
  <si>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</si>
  <si>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</si>
  <si>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</si>
  <si>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</si>
  <si>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</si>
  <si>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</si>
  <si>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</si>
  <si>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</si>
  <si>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</si>
  <si>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</si>
  <si>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</si>
  <si>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</si>
  <si>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</si>
  <si>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</si>
  <si>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</si>
  <si>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</si>
  <si>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</si>
  <si>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</si>
  <si>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</si>
  <si>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</si>
  <si>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</si>
  <si>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</si>
  <si>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</si>
  <si>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</si>
  <si>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</si>
  <si>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</si>
  <si>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</si>
  <si>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</si>
  <si>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</si>
  <si>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</si>
  <si>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</si>
  <si>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</si>
  <si>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</si>
  <si>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</si>
  <si>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</si>
  <si>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</si>
  <si>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</si>
  <si>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</si>
  <si>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</si>
  <si>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</si>
  <si>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</si>
  <si>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</si>
  <si>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</si>
  <si>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</si>
  <si>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</si>
  <si>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</si>
  <si>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</si>
  <si>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</si>
  <si>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</si>
  <si>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</si>
  <si>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</si>
  <si>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</si>
  <si>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</si>
  <si>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</si>
  <si>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</si>
  <si>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</si>
  <si>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</si>
  <si>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</si>
  <si>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</si>
  <si>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</si>
  <si>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</si>
  <si>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</si>
  <si>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</si>
  <si>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</si>
  <si>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</si>
  <si>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</si>
  <si>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</si>
  <si>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</si>
  <si>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</si>
  <si>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</si>
  <si>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</si>
  <si>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</si>
  <si>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</si>
  <si>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</si>
  <si>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</si>
  <si>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</si>
  <si>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</si>
  <si>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</si>
  <si>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</si>
  <si>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</si>
  <si>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</si>
  <si>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</si>
  <si>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</si>
  <si>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</si>
  <si>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</si>
  <si>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</si>
  <si>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</si>
  <si>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</si>
  <si>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</si>
  <si>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</si>
  <si>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</si>
  <si>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</si>
  <si>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</si>
  <si>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</si>
  <si>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</si>
  <si>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</si>
  <si>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</si>
  <si>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</si>
  <si>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</si>
  <si>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</si>
  <si>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</si>
  <si>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</si>
  <si>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</si>
  <si>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</si>
  <si>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</si>
  <si>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</si>
  <si>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</si>
  <si>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</si>
  <si>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</si>
  <si>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</si>
  <si>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</si>
  <si>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</si>
  <si>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</si>
  <si>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</si>
  <si>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</si>
  <si>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</si>
  <si>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</si>
  <si>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</si>
  <si>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</si>
  <si>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</si>
  <si>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</si>
  <si>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</si>
  <si>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</si>
  <si>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</si>
  <si>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</si>
  <si>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</si>
  <si>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</si>
  <si>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</si>
  <si>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</si>
  <si>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</si>
  <si>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</si>
  <si>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</si>
  <si>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</si>
  <si>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</si>
  <si>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</si>
  <si>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</si>
  <si>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</si>
  <si>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</si>
  <si>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</si>
  <si>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</si>
  <si>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</si>
  <si>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</si>
  <si>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</si>
  <si>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</si>
  <si>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</si>
  <si>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</si>
  <si>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</si>
  <si>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</si>
  <si>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</si>
  <si>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</si>
  <si>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</si>
  <si>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</si>
  <si>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</si>
  <si>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</si>
  <si>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</si>
  <si>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</si>
  <si>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</si>
  <si>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</si>
  <si>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</si>
  <si>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</si>
  <si>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</si>
  <si>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</si>
  <si>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</si>
  <si>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</si>
  <si>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</si>
  <si>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</si>
  <si>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</si>
  <si>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</si>
  <si>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</si>
  <si>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</si>
  <si>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</si>
  <si>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</si>
  <si>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</si>
  <si>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</si>
  <si>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</si>
  <si>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</si>
  <si>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</si>
  <si>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</si>
  <si>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</si>
  <si>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</si>
  <si>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</si>
  <si>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</si>
  <si>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</si>
  <si>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</si>
  <si>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</si>
  <si>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</si>
  <si>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</si>
  <si>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</si>
  <si>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</si>
  <si>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</si>
  <si>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</si>
  <si>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</si>
  <si>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</si>
  <si>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</si>
  <si>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</si>
  <si>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</si>
  <si>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</si>
  <si>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</si>
  <si>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</si>
  <si>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</si>
  <si>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</si>
  <si>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</si>
  <si>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</si>
  <si>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</si>
  <si>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</si>
  <si>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</si>
  <si>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</si>
  <si>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</si>
  <si>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</si>
  <si>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</si>
  <si>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</si>
  <si>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</si>
  <si>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</si>
  <si>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</si>
  <si>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</si>
  <si>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</si>
  <si>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</si>
  <si>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</si>
  <si>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</si>
  <si>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</si>
  <si>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</si>
  <si>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</si>
  <si>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</si>
  <si>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</si>
  <si>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</si>
  <si>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</si>
  <si>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</si>
  <si>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</si>
  <si>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</si>
  <si>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</si>
  <si>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</si>
  <si>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</si>
  <si>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</si>
  <si>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</si>
  <si>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</si>
  <si>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</si>
  <si>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</si>
  <si>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</si>
  <si>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</si>
  <si>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Errol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</si>
</sst>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601" activePane="bottomRight" state="frozen"/>
      <selection activeCell="H24" sqref="H24"/>
      <selection pane="topRight" activeCell="H24" sqref="H24"/>
      <selection pane="bottomLeft" activeCell="H24" sqref="H2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171</v>
      </c>
      <c r="C2" s="21">
        <v>171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15154.41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14097.72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1811.1</v>
      </c>
      <c r="G12" s="18"/>
      <c r="H12" s="18"/>
      <c r="I12" s="18"/>
      <c r="J12" s="67">
        <f>SUM(I441)</f>
        <v>220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2147.7399999999998</v>
      </c>
      <c r="G13" s="18">
        <v>145.97999999999999</v>
      </c>
      <c r="H13" s="18">
        <v>2494.37</v>
      </c>
      <c r="I13" s="18"/>
      <c r="J13" s="67">
        <f>SUM(I442)</f>
        <v>196868.2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450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33210.969999999994</v>
      </c>
      <c r="G19" s="41">
        <f>SUM(G9:G18)</f>
        <v>145.97999999999999</v>
      </c>
      <c r="H19" s="41">
        <f>SUM(H9:H18)</f>
        <v>2944.37</v>
      </c>
      <c r="I19" s="41">
        <f>SUM(I9:I18)</f>
        <v>0</v>
      </c>
      <c r="J19" s="41">
        <f>SUM(J9:J18)</f>
        <v>197088.2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145.97999999999999</v>
      </c>
      <c r="H22" s="18">
        <v>1885.12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2286.6999999999998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1219.99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1059.25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3506.6899999999996</v>
      </c>
      <c r="G32" s="41">
        <f>SUM(G22:G31)</f>
        <v>145.97999999999999</v>
      </c>
      <c r="H32" s="41">
        <f>SUM(H22:H31)</f>
        <v>2944.37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20476.77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9000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176611.43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14704.28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29704.28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197088.19999999998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33210.97</v>
      </c>
      <c r="G52" s="41">
        <f>G51+G32</f>
        <v>145.97999999999999</v>
      </c>
      <c r="H52" s="41">
        <f>H51+H32</f>
        <v>2944.37</v>
      </c>
      <c r="I52" s="41">
        <f>I51+I32</f>
        <v>0</v>
      </c>
      <c r="J52" s="41">
        <f>J51+J32</f>
        <v>197088.19999999998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184335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184335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22.4</v>
      </c>
      <c r="G96" s="18"/>
      <c r="H96" s="18"/>
      <c r="I96" s="18"/>
      <c r="J96" s="18">
        <v>19.690000000000001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8695.89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450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2147.7399999999998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6941.16</v>
      </c>
      <c r="G110" s="18"/>
      <c r="H110" s="18"/>
      <c r="I110" s="18"/>
      <c r="J110" s="18">
        <v>80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9111.2999999999993</v>
      </c>
      <c r="G111" s="41">
        <f>SUM(G96:G110)</f>
        <v>8695.89</v>
      </c>
      <c r="H111" s="41">
        <f>SUM(H96:H110)</f>
        <v>450</v>
      </c>
      <c r="I111" s="41">
        <f>SUM(I96:I110)</f>
        <v>0</v>
      </c>
      <c r="J111" s="41">
        <f>SUM(J96:J110)</f>
        <v>99.69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193446.3</v>
      </c>
      <c r="G112" s="41">
        <f>G60+G111</f>
        <v>8695.89</v>
      </c>
      <c r="H112" s="41">
        <f>H60+H79+H94+H111</f>
        <v>450</v>
      </c>
      <c r="I112" s="41">
        <f>I60+I111</f>
        <v>0</v>
      </c>
      <c r="J112" s="41">
        <f>J60+J111</f>
        <v>99.69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14426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189584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204010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138.06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2043.74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2181.8000000000002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204010</v>
      </c>
      <c r="G140" s="41">
        <f>G121+SUM(G136:G137)</f>
        <v>2181.8000000000002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8140.71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6452.62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2933.84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6781.97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1494.11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1494.11</v>
      </c>
      <c r="G162" s="41">
        <f>SUM(G150:G161)</f>
        <v>2933.84</v>
      </c>
      <c r="H162" s="41">
        <f>SUM(H150:H161)</f>
        <v>21375.3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859.53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2353.64</v>
      </c>
      <c r="G169" s="41">
        <f>G147+G162+SUM(G163:G168)</f>
        <v>2933.84</v>
      </c>
      <c r="H169" s="41">
        <f>H147+H162+SUM(H163:H168)</f>
        <v>21375.3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10650.85</v>
      </c>
      <c r="H179" s="18"/>
      <c r="I179" s="18"/>
      <c r="J179" s="18">
        <v>16000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10650.85</v>
      </c>
      <c r="H183" s="41">
        <f>SUM(H179:H182)</f>
        <v>0</v>
      </c>
      <c r="I183" s="41">
        <f>SUM(I179:I182)</f>
        <v>0</v>
      </c>
      <c r="J183" s="41">
        <f>SUM(J179:J182)</f>
        <v>16000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10650.85</v>
      </c>
      <c r="H192" s="41">
        <f>+H183+SUM(H188:H191)</f>
        <v>0</v>
      </c>
      <c r="I192" s="41">
        <f>I177+I183+SUM(I188:I191)</f>
        <v>0</v>
      </c>
      <c r="J192" s="41">
        <f>J183</f>
        <v>16000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399809.94</v>
      </c>
      <c r="G193" s="47">
        <f>G112+G140+G169+G192</f>
        <v>24462.379999999997</v>
      </c>
      <c r="H193" s="47">
        <f>H112+H140+H169+H192</f>
        <v>21825.3</v>
      </c>
      <c r="I193" s="47">
        <f>I112+I140+I169+I192</f>
        <v>0</v>
      </c>
      <c r="J193" s="47">
        <f>J112+J140+J192</f>
        <v>16099.69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118184.44</v>
      </c>
      <c r="G197" s="18">
        <v>61101.09</v>
      </c>
      <c r="H197" s="18">
        <v>221.08</v>
      </c>
      <c r="I197" s="18">
        <v>4216.53</v>
      </c>
      <c r="J197" s="18">
        <v>340.98</v>
      </c>
      <c r="K197" s="18"/>
      <c r="L197" s="19">
        <f>SUM(F197:K197)</f>
        <v>184064.12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5053.4399999999996</v>
      </c>
      <c r="G198" s="18">
        <v>930.32</v>
      </c>
      <c r="H198" s="18"/>
      <c r="I198" s="18">
        <v>49.08</v>
      </c>
      <c r="J198" s="18"/>
      <c r="K198" s="18"/>
      <c r="L198" s="19">
        <f>SUM(F198:K198)</f>
        <v>6032.8399999999992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923.04</v>
      </c>
      <c r="G200" s="18">
        <v>76.52</v>
      </c>
      <c r="H200" s="18"/>
      <c r="I200" s="18"/>
      <c r="J200" s="18"/>
      <c r="K200" s="18"/>
      <c r="L200" s="19">
        <f>SUM(F200:K200)</f>
        <v>999.56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8994.9599999999991</v>
      </c>
      <c r="G202" s="18">
        <v>4313.32</v>
      </c>
      <c r="H202" s="18">
        <v>18940.3</v>
      </c>
      <c r="I202" s="18">
        <v>215.68</v>
      </c>
      <c r="J202" s="18"/>
      <c r="K202" s="18"/>
      <c r="L202" s="19">
        <f t="shared" ref="L202:L208" si="0">SUM(F202:K202)</f>
        <v>32464.26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>
        <v>2.34</v>
      </c>
      <c r="H203" s="18"/>
      <c r="I203" s="18">
        <v>1195.08</v>
      </c>
      <c r="J203" s="18"/>
      <c r="K203" s="18"/>
      <c r="L203" s="19">
        <f t="shared" si="0"/>
        <v>1197.4199999999998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1503.5</v>
      </c>
      <c r="G204" s="18">
        <v>117.75</v>
      </c>
      <c r="H204" s="18">
        <v>55192.1</v>
      </c>
      <c r="I204" s="18">
        <v>354.2</v>
      </c>
      <c r="J204" s="18"/>
      <c r="K204" s="18">
        <v>1573.57</v>
      </c>
      <c r="L204" s="19">
        <f t="shared" si="0"/>
        <v>58741.119999999995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35163.74</v>
      </c>
      <c r="G205" s="18">
        <v>14905.7</v>
      </c>
      <c r="H205" s="18">
        <v>7232.58</v>
      </c>
      <c r="I205" s="18">
        <v>443.01</v>
      </c>
      <c r="J205" s="18">
        <v>99</v>
      </c>
      <c r="K205" s="18">
        <v>842.4</v>
      </c>
      <c r="L205" s="19">
        <f t="shared" si="0"/>
        <v>58686.430000000008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9675.25</v>
      </c>
      <c r="G207" s="18">
        <v>961.8</v>
      </c>
      <c r="H207" s="18">
        <v>11321.13</v>
      </c>
      <c r="I207" s="18">
        <v>10822.74</v>
      </c>
      <c r="J207" s="18"/>
      <c r="K207" s="18"/>
      <c r="L207" s="19">
        <f t="shared" si="0"/>
        <v>32780.92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>
        <v>45</v>
      </c>
      <c r="H208" s="18">
        <v>19000</v>
      </c>
      <c r="I208" s="18"/>
      <c r="J208" s="18"/>
      <c r="K208" s="18"/>
      <c r="L208" s="19">
        <f t="shared" si="0"/>
        <v>19045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179498.37</v>
      </c>
      <c r="G211" s="41">
        <f t="shared" si="1"/>
        <v>82453.84</v>
      </c>
      <c r="H211" s="41">
        <f t="shared" si="1"/>
        <v>111907.19</v>
      </c>
      <c r="I211" s="41">
        <f t="shared" si="1"/>
        <v>17296.32</v>
      </c>
      <c r="J211" s="41">
        <f t="shared" si="1"/>
        <v>439.98</v>
      </c>
      <c r="K211" s="41">
        <f t="shared" si="1"/>
        <v>2415.9699999999998</v>
      </c>
      <c r="L211" s="41">
        <f t="shared" si="1"/>
        <v>394011.67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14716</v>
      </c>
      <c r="I233" s="18"/>
      <c r="J233" s="18"/>
      <c r="K233" s="18"/>
      <c r="L233" s="19">
        <f>SUM(F233:K233)</f>
        <v>14716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46.5</v>
      </c>
      <c r="G240" s="18">
        <v>3.64</v>
      </c>
      <c r="H240" s="18">
        <v>1706.97</v>
      </c>
      <c r="I240" s="18">
        <v>10.95</v>
      </c>
      <c r="J240" s="18"/>
      <c r="K240" s="18">
        <v>48.67</v>
      </c>
      <c r="L240" s="19">
        <f t="shared" si="4"/>
        <v>1816.7300000000002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46.5</v>
      </c>
      <c r="G247" s="41">
        <f t="shared" si="5"/>
        <v>3.64</v>
      </c>
      <c r="H247" s="41">
        <f t="shared" si="5"/>
        <v>16422.97</v>
      </c>
      <c r="I247" s="41">
        <f t="shared" si="5"/>
        <v>10.95</v>
      </c>
      <c r="J247" s="41">
        <f t="shared" si="5"/>
        <v>0</v>
      </c>
      <c r="K247" s="41">
        <f t="shared" si="5"/>
        <v>48.67</v>
      </c>
      <c r="L247" s="41">
        <f t="shared" si="5"/>
        <v>16532.73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179544.87</v>
      </c>
      <c r="G257" s="41">
        <f t="shared" si="8"/>
        <v>82457.48</v>
      </c>
      <c r="H257" s="41">
        <f t="shared" si="8"/>
        <v>128330.16</v>
      </c>
      <c r="I257" s="41">
        <f t="shared" si="8"/>
        <v>17307.27</v>
      </c>
      <c r="J257" s="41">
        <f t="shared" si="8"/>
        <v>439.98</v>
      </c>
      <c r="K257" s="41">
        <f t="shared" si="8"/>
        <v>2464.64</v>
      </c>
      <c r="L257" s="41">
        <f t="shared" si="8"/>
        <v>410544.39999999997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10650.85</v>
      </c>
      <c r="L263" s="19">
        <f>SUM(F263:K263)</f>
        <v>10650.85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16000</v>
      </c>
      <c r="L266" s="19">
        <f t="shared" si="9"/>
        <v>16000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26650.85</v>
      </c>
      <c r="L270" s="41">
        <f t="shared" si="9"/>
        <v>26650.85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179544.87</v>
      </c>
      <c r="G271" s="42">
        <f t="shared" si="11"/>
        <v>82457.48</v>
      </c>
      <c r="H271" s="42">
        <f t="shared" si="11"/>
        <v>128330.16</v>
      </c>
      <c r="I271" s="42">
        <f t="shared" si="11"/>
        <v>17307.27</v>
      </c>
      <c r="J271" s="42">
        <f t="shared" si="11"/>
        <v>439.98</v>
      </c>
      <c r="K271" s="42">
        <f t="shared" si="11"/>
        <v>29115.489999999998</v>
      </c>
      <c r="L271" s="42">
        <f t="shared" si="11"/>
        <v>437195.24999999994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1185</v>
      </c>
      <c r="I276" s="18">
        <v>2680.71</v>
      </c>
      <c r="J276" s="18">
        <v>2711.41</v>
      </c>
      <c r="K276" s="18"/>
      <c r="L276" s="19">
        <f>SUM(F276:K276)</f>
        <v>6577.12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4925.08</v>
      </c>
      <c r="G277" s="18"/>
      <c r="H277" s="18"/>
      <c r="I277" s="18">
        <v>1291.21</v>
      </c>
      <c r="J277" s="18"/>
      <c r="K277" s="18"/>
      <c r="L277" s="19">
        <f>SUM(F277:K277)</f>
        <v>6216.29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1350</v>
      </c>
      <c r="G282" s="18">
        <v>107.4</v>
      </c>
      <c r="H282" s="18">
        <v>3540.42</v>
      </c>
      <c r="I282" s="18"/>
      <c r="J282" s="18"/>
      <c r="K282" s="18">
        <v>1425</v>
      </c>
      <c r="L282" s="19">
        <f t="shared" si="12"/>
        <v>6422.82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2159.0700000000002</v>
      </c>
      <c r="L285" s="19">
        <f t="shared" si="12"/>
        <v>2159.0700000000002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6275.08</v>
      </c>
      <c r="G290" s="42">
        <f t="shared" si="13"/>
        <v>107.4</v>
      </c>
      <c r="H290" s="42">
        <f t="shared" si="13"/>
        <v>4725.42</v>
      </c>
      <c r="I290" s="42">
        <f t="shared" si="13"/>
        <v>3971.92</v>
      </c>
      <c r="J290" s="42">
        <f t="shared" si="13"/>
        <v>2711.41</v>
      </c>
      <c r="K290" s="42">
        <f t="shared" si="13"/>
        <v>3584.07</v>
      </c>
      <c r="L290" s="41">
        <f t="shared" si="13"/>
        <v>21375.3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450</v>
      </c>
      <c r="I335" s="18"/>
      <c r="J335" s="18"/>
      <c r="K335" s="18"/>
      <c r="L335" s="19">
        <f t="shared" si="18"/>
        <v>450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450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450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6275.08</v>
      </c>
      <c r="G338" s="41">
        <f t="shared" si="20"/>
        <v>107.4</v>
      </c>
      <c r="H338" s="41">
        <f t="shared" si="20"/>
        <v>5175.42</v>
      </c>
      <c r="I338" s="41">
        <f t="shared" si="20"/>
        <v>3971.92</v>
      </c>
      <c r="J338" s="41">
        <f t="shared" si="20"/>
        <v>2711.41</v>
      </c>
      <c r="K338" s="41">
        <f t="shared" si="20"/>
        <v>3584.07</v>
      </c>
      <c r="L338" s="41">
        <f t="shared" si="20"/>
        <v>21825.3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6275.08</v>
      </c>
      <c r="G352" s="41">
        <f>G338</f>
        <v>107.4</v>
      </c>
      <c r="H352" s="41">
        <f>H338</f>
        <v>5175.42</v>
      </c>
      <c r="I352" s="41">
        <f>I338</f>
        <v>3971.92</v>
      </c>
      <c r="J352" s="41">
        <f>J338</f>
        <v>2711.41</v>
      </c>
      <c r="K352" s="47">
        <f>K338+K351</f>
        <v>3584.07</v>
      </c>
      <c r="L352" s="41">
        <f>L338+L351</f>
        <v>21825.3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14655.23</v>
      </c>
      <c r="G358" s="18">
        <v>1448.2</v>
      </c>
      <c r="H358" s="18"/>
      <c r="I358" s="18">
        <v>8358.9500000000007</v>
      </c>
      <c r="J358" s="18"/>
      <c r="K358" s="18"/>
      <c r="L358" s="13">
        <f>SUM(F358:K358)</f>
        <v>24462.38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14655.23</v>
      </c>
      <c r="G362" s="47">
        <f t="shared" si="22"/>
        <v>1448.2</v>
      </c>
      <c r="H362" s="47">
        <f t="shared" si="22"/>
        <v>0</v>
      </c>
      <c r="I362" s="47">
        <f t="shared" si="22"/>
        <v>8358.9500000000007</v>
      </c>
      <c r="J362" s="47">
        <f t="shared" si="22"/>
        <v>0</v>
      </c>
      <c r="K362" s="47">
        <f t="shared" si="22"/>
        <v>0</v>
      </c>
      <c r="L362" s="47">
        <f t="shared" si="22"/>
        <v>24462.38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7579.51</v>
      </c>
      <c r="G367" s="18"/>
      <c r="H367" s="18"/>
      <c r="I367" s="56">
        <f>SUM(F367:H367)</f>
        <v>7579.51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779.44</v>
      </c>
      <c r="G368" s="63"/>
      <c r="H368" s="63"/>
      <c r="I368" s="56">
        <f>SUM(F368:H368)</f>
        <v>779.44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8358.9500000000007</v>
      </c>
      <c r="G369" s="47">
        <f>SUM(G367:G368)</f>
        <v>0</v>
      </c>
      <c r="H369" s="47">
        <f>SUM(H367:H368)</f>
        <v>0</v>
      </c>
      <c r="I369" s="47">
        <f>SUM(I367:I368)</f>
        <v>8358.9500000000007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</v>
      </c>
      <c r="H389" s="18">
        <v>1.17</v>
      </c>
      <c r="I389" s="18"/>
      <c r="J389" s="24" t="s">
        <v>289</v>
      </c>
      <c r="K389" s="24" t="s">
        <v>289</v>
      </c>
      <c r="L389" s="56">
        <f t="shared" si="25"/>
        <v>5001.17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1.07</v>
      </c>
      <c r="I391" s="18"/>
      <c r="J391" s="24" t="s">
        <v>289</v>
      </c>
      <c r="K391" s="24" t="s">
        <v>289</v>
      </c>
      <c r="L391" s="56">
        <f t="shared" si="25"/>
        <v>1.07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</v>
      </c>
      <c r="H393" s="139">
        <f>SUM(H387:H392)</f>
        <v>2.2400000000000002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5002.24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13.57</v>
      </c>
      <c r="I398" s="18"/>
      <c r="J398" s="24" t="s">
        <v>289</v>
      </c>
      <c r="K398" s="24" t="s">
        <v>289</v>
      </c>
      <c r="L398" s="56">
        <f t="shared" si="26"/>
        <v>10013.57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1.31</v>
      </c>
      <c r="I399" s="18"/>
      <c r="J399" s="24" t="s">
        <v>289</v>
      </c>
      <c r="K399" s="24" t="s">
        <v>289</v>
      </c>
      <c r="L399" s="56">
        <f t="shared" si="26"/>
        <v>1.31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</v>
      </c>
      <c r="H400" s="18">
        <v>2.57</v>
      </c>
      <c r="I400" s="18">
        <v>80</v>
      </c>
      <c r="J400" s="24" t="s">
        <v>289</v>
      </c>
      <c r="K400" s="24" t="s">
        <v>289</v>
      </c>
      <c r="L400" s="56">
        <f t="shared" si="26"/>
        <v>1082.5700000000002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11000</v>
      </c>
      <c r="H401" s="47">
        <f>SUM(H395:H400)</f>
        <v>17.45</v>
      </c>
      <c r="I401" s="47">
        <f>SUM(I395:I400)</f>
        <v>80</v>
      </c>
      <c r="J401" s="45" t="s">
        <v>289</v>
      </c>
      <c r="K401" s="45" t="s">
        <v>289</v>
      </c>
      <c r="L401" s="47">
        <f>SUM(L395:L400)</f>
        <v>11097.449999999999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16000</v>
      </c>
      <c r="H408" s="47">
        <f>H393+H401+H407</f>
        <v>19.689999999999998</v>
      </c>
      <c r="I408" s="47">
        <f>I393+I401+I407</f>
        <v>80</v>
      </c>
      <c r="J408" s="24" t="s">
        <v>289</v>
      </c>
      <c r="K408" s="24" t="s">
        <v>289</v>
      </c>
      <c r="L408" s="47">
        <f>L393+L401+L407</f>
        <v>16099.689999999999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10434.540000000001</v>
      </c>
      <c r="I415" s="18"/>
      <c r="J415" s="18">
        <v>4590</v>
      </c>
      <c r="K415" s="18"/>
      <c r="L415" s="56">
        <f t="shared" si="27"/>
        <v>15024.54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10434.540000000001</v>
      </c>
      <c r="I419" s="139">
        <f t="shared" si="28"/>
        <v>0</v>
      </c>
      <c r="J419" s="139">
        <f t="shared" si="28"/>
        <v>4590</v>
      </c>
      <c r="K419" s="139">
        <f t="shared" si="28"/>
        <v>0</v>
      </c>
      <c r="L419" s="47">
        <f t="shared" si="28"/>
        <v>15024.54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10434.540000000001</v>
      </c>
      <c r="I434" s="47">
        <f t="shared" si="32"/>
        <v>0</v>
      </c>
      <c r="J434" s="47">
        <f t="shared" si="32"/>
        <v>4590</v>
      </c>
      <c r="K434" s="47">
        <f t="shared" si="32"/>
        <v>0</v>
      </c>
      <c r="L434" s="47">
        <f t="shared" si="32"/>
        <v>15024.54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220</v>
      </c>
      <c r="H441" s="18"/>
      <c r="I441" s="56">
        <f t="shared" si="33"/>
        <v>220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17575.5</v>
      </c>
      <c r="G442" s="18">
        <v>179292.7</v>
      </c>
      <c r="H442" s="18"/>
      <c r="I442" s="56">
        <f t="shared" si="33"/>
        <v>196868.2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17575.5</v>
      </c>
      <c r="G446" s="13">
        <f>SUM(G439:G445)</f>
        <v>179512.7</v>
      </c>
      <c r="H446" s="13">
        <f>SUM(H439:H445)</f>
        <v>0</v>
      </c>
      <c r="I446" s="13">
        <f>SUM(I439:I445)</f>
        <v>197088.2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v>20476.77</v>
      </c>
      <c r="H457" s="18"/>
      <c r="I457" s="56">
        <f t="shared" si="34"/>
        <v>20476.77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17575.5</v>
      </c>
      <c r="G459" s="18">
        <f>158815.93+220</f>
        <v>159035.93</v>
      </c>
      <c r="H459" s="18"/>
      <c r="I459" s="56">
        <f t="shared" si="34"/>
        <v>176611.43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17575.5</v>
      </c>
      <c r="G460" s="83">
        <f>SUM(G454:G459)</f>
        <v>179512.69999999998</v>
      </c>
      <c r="H460" s="83">
        <f>SUM(H454:H459)</f>
        <v>0</v>
      </c>
      <c r="I460" s="83">
        <f>SUM(I454:I459)</f>
        <v>197088.19999999998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17575.5</v>
      </c>
      <c r="G461" s="42">
        <f>G452+G460</f>
        <v>179512.69999999998</v>
      </c>
      <c r="H461" s="42">
        <f>H452+H460</f>
        <v>0</v>
      </c>
      <c r="I461" s="42">
        <f>I452+I460</f>
        <v>197088.19999999998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67089.59</v>
      </c>
      <c r="G465" s="18">
        <v>0</v>
      </c>
      <c r="H465" s="18">
        <v>0</v>
      </c>
      <c r="I465" s="18"/>
      <c r="J465" s="18">
        <v>196013.05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399809.94</v>
      </c>
      <c r="G468" s="18">
        <v>24462.38</v>
      </c>
      <c r="H468" s="18">
        <v>21825.3</v>
      </c>
      <c r="I468" s="18"/>
      <c r="J468" s="18">
        <v>16099.69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399809.94</v>
      </c>
      <c r="G470" s="53">
        <f>SUM(G468:G469)</f>
        <v>24462.38</v>
      </c>
      <c r="H470" s="53">
        <f>SUM(H468:H469)</f>
        <v>21825.3</v>
      </c>
      <c r="I470" s="53">
        <f>SUM(I468:I469)</f>
        <v>0</v>
      </c>
      <c r="J470" s="53">
        <f>SUM(J468:J469)</f>
        <v>16099.69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437195.25</v>
      </c>
      <c r="G472" s="18">
        <v>24462.38</v>
      </c>
      <c r="H472" s="18">
        <v>21825.3</v>
      </c>
      <c r="I472" s="18"/>
      <c r="J472" s="18">
        <v>15024.54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437195.25</v>
      </c>
      <c r="G474" s="53">
        <f>SUM(G472:G473)</f>
        <v>24462.38</v>
      </c>
      <c r="H474" s="53">
        <f>SUM(H472:H473)</f>
        <v>21825.3</v>
      </c>
      <c r="I474" s="53">
        <f>SUM(I472:I473)</f>
        <v>0</v>
      </c>
      <c r="J474" s="53">
        <f>SUM(J472:J473)</f>
        <v>15024.54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29704.280000000028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197088.19999999998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2970</v>
      </c>
      <c r="G507" s="144">
        <v>55</v>
      </c>
      <c r="H507" s="144"/>
      <c r="I507" s="144">
        <v>2970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16429</v>
      </c>
      <c r="G512" s="24" t="s">
        <v>289</v>
      </c>
      <c r="H512" s="18">
        <v>14829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243123</v>
      </c>
      <c r="G513" s="24" t="s">
        <v>289</v>
      </c>
      <c r="H513" s="18">
        <v>261831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259552</v>
      </c>
      <c r="G517" s="42">
        <f>SUM(G511:G516)</f>
        <v>0</v>
      </c>
      <c r="H517" s="42">
        <f>SUM(H511:H516)</f>
        <v>276660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10901.56</v>
      </c>
      <c r="G521" s="18">
        <v>1006.84</v>
      </c>
      <c r="H521" s="18"/>
      <c r="I521" s="18">
        <v>1340.29</v>
      </c>
      <c r="J521" s="18"/>
      <c r="K521" s="18"/>
      <c r="L521" s="88">
        <f>SUM(F521:K521)</f>
        <v>13248.689999999999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10901.56</v>
      </c>
      <c r="G524" s="108">
        <f t="shared" ref="G524:L524" si="36">SUM(G521:G523)</f>
        <v>1006.84</v>
      </c>
      <c r="H524" s="108">
        <f t="shared" si="36"/>
        <v>0</v>
      </c>
      <c r="I524" s="108">
        <f t="shared" si="36"/>
        <v>1340.29</v>
      </c>
      <c r="J524" s="108">
        <f t="shared" si="36"/>
        <v>0</v>
      </c>
      <c r="K524" s="108">
        <f t="shared" si="36"/>
        <v>0</v>
      </c>
      <c r="L524" s="89">
        <f t="shared" si="36"/>
        <v>13248.689999999999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18390.3+134.56</f>
        <v>18524.86</v>
      </c>
      <c r="I526" s="18"/>
      <c r="J526" s="18"/>
      <c r="K526" s="18"/>
      <c r="L526" s="88">
        <f>SUM(F526:K526)</f>
        <v>18524.86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18524.86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18524.86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10938.83</v>
      </c>
      <c r="I531" s="18"/>
      <c r="J531" s="18"/>
      <c r="K531" s="18"/>
      <c r="L531" s="88">
        <f>SUM(F531:K531)</f>
        <v>10938.83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10938.83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10938.83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10901.56</v>
      </c>
      <c r="G545" s="89">
        <f t="shared" ref="G545:L545" si="41">G524+G529+G534+G539+G544</f>
        <v>1006.84</v>
      </c>
      <c r="H545" s="89">
        <f t="shared" si="41"/>
        <v>29463.690000000002</v>
      </c>
      <c r="I545" s="89">
        <f t="shared" si="41"/>
        <v>1340.29</v>
      </c>
      <c r="J545" s="89">
        <f t="shared" si="41"/>
        <v>0</v>
      </c>
      <c r="K545" s="89">
        <f t="shared" si="41"/>
        <v>0</v>
      </c>
      <c r="L545" s="89">
        <f t="shared" si="41"/>
        <v>42712.38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13248.689999999999</v>
      </c>
      <c r="G549" s="87">
        <f>L526</f>
        <v>18524.86</v>
      </c>
      <c r="H549" s="87">
        <f>L531</f>
        <v>10938.83</v>
      </c>
      <c r="I549" s="87">
        <f>L536</f>
        <v>0</v>
      </c>
      <c r="J549" s="87">
        <f>L541</f>
        <v>0</v>
      </c>
      <c r="K549" s="87">
        <f>SUM(F549:J549)</f>
        <v>42712.38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13248.689999999999</v>
      </c>
      <c r="G552" s="89">
        <f t="shared" si="42"/>
        <v>18524.86</v>
      </c>
      <c r="H552" s="89">
        <f t="shared" si="42"/>
        <v>10938.83</v>
      </c>
      <c r="I552" s="89">
        <f t="shared" si="42"/>
        <v>0</v>
      </c>
      <c r="J552" s="89">
        <f t="shared" si="42"/>
        <v>0</v>
      </c>
      <c r="K552" s="89">
        <f t="shared" si="42"/>
        <v>42712.38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15271.4</v>
      </c>
      <c r="I575" s="87">
        <f>SUM(F575:H575)</f>
        <v>15271.4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19045</v>
      </c>
      <c r="I591" s="18"/>
      <c r="J591" s="18"/>
      <c r="K591" s="104">
        <f t="shared" ref="K591:K597" si="48">SUM(H591:J591)</f>
        <v>19045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19045</v>
      </c>
      <c r="I598" s="108">
        <f>SUM(I591:I597)</f>
        <v>0</v>
      </c>
      <c r="J598" s="108">
        <f>SUM(J591:J597)</f>
        <v>0</v>
      </c>
      <c r="K598" s="108">
        <f>SUM(K591:K597)</f>
        <v>19045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3151.39</v>
      </c>
      <c r="I604" s="18"/>
      <c r="J604" s="18"/>
      <c r="K604" s="104">
        <f>SUM(H604:J604)</f>
        <v>3151.39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3151.39</v>
      </c>
      <c r="I605" s="108">
        <f>SUM(I602:I604)</f>
        <v>0</v>
      </c>
      <c r="J605" s="108">
        <f>SUM(J602:J604)</f>
        <v>0</v>
      </c>
      <c r="K605" s="108">
        <f>SUM(K602:K604)</f>
        <v>3151.39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923.04</v>
      </c>
      <c r="G611" s="18">
        <v>76.52</v>
      </c>
      <c r="H611" s="18"/>
      <c r="I611" s="18"/>
      <c r="J611" s="18"/>
      <c r="K611" s="18"/>
      <c r="L611" s="88">
        <f>SUM(F611:K611)</f>
        <v>999.56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923.04</v>
      </c>
      <c r="G614" s="108">
        <f t="shared" si="49"/>
        <v>76.52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999.56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33210.969999999994</v>
      </c>
      <c r="H617" s="109">
        <f>SUM(F52)</f>
        <v>33210.97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145.97999999999999</v>
      </c>
      <c r="H618" s="109">
        <f>SUM(G52)</f>
        <v>145.97999999999999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2944.37</v>
      </c>
      <c r="H619" s="109">
        <f>SUM(H52)</f>
        <v>2944.37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197088.2</v>
      </c>
      <c r="H621" s="109">
        <f>SUM(J52)</f>
        <v>197088.19999999998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29704.28</v>
      </c>
      <c r="H622" s="109">
        <f>F476</f>
        <v>29704.280000000028</v>
      </c>
      <c r="I622" s="121" t="s">
        <v>101</v>
      </c>
      <c r="J622" s="109">
        <f t="shared" ref="J622:J655" si="50">G622-H622</f>
        <v>-2.9103830456733704E-11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197088.19999999998</v>
      </c>
      <c r="H626" s="109">
        <f>J476</f>
        <v>197088.19999999998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399809.94</v>
      </c>
      <c r="H627" s="104">
        <f>SUM(F468)</f>
        <v>399809.94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24462.379999999997</v>
      </c>
      <c r="H628" s="104">
        <f>SUM(G468)</f>
        <v>24462.38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21825.3</v>
      </c>
      <c r="H629" s="104">
        <f>SUM(H468)</f>
        <v>21825.3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16099.69</v>
      </c>
      <c r="H631" s="104">
        <f>SUM(J468)</f>
        <v>16099.69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437195.24999999994</v>
      </c>
      <c r="H632" s="104">
        <f>SUM(F472)</f>
        <v>437195.25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21825.3</v>
      </c>
      <c r="H633" s="104">
        <f>SUM(H472)</f>
        <v>21825.3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8358.9500000000007</v>
      </c>
      <c r="H634" s="104">
        <f>I369</f>
        <v>8358.9500000000007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24462.38</v>
      </c>
      <c r="H635" s="104">
        <f>SUM(G472)</f>
        <v>24462.38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16099.689999999999</v>
      </c>
      <c r="H637" s="164">
        <f>SUM(J468)</f>
        <v>16099.69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15024.54</v>
      </c>
      <c r="H638" s="164">
        <f>SUM(J472)</f>
        <v>15024.54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17575.5</v>
      </c>
      <c r="H639" s="104">
        <f>SUM(F461)</f>
        <v>17575.5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179512.7</v>
      </c>
      <c r="H640" s="104">
        <f>SUM(G461)</f>
        <v>179512.69999999998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197088.2</v>
      </c>
      <c r="H642" s="104">
        <f>SUM(I461)</f>
        <v>197088.19999999998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19.690000000000001</v>
      </c>
      <c r="H644" s="104">
        <f>H408</f>
        <v>19.689999999999998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16000</v>
      </c>
      <c r="H645" s="104">
        <f>G408</f>
        <v>16000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16099.69</v>
      </c>
      <c r="H646" s="104">
        <f>L408</f>
        <v>16099.689999999999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19045</v>
      </c>
      <c r="H647" s="104">
        <f>L208+L226+L244</f>
        <v>19045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3151.39</v>
      </c>
      <c r="H648" s="104">
        <f>(J257+J338)-(J255+J336)</f>
        <v>3151.39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19045</v>
      </c>
      <c r="H649" s="104">
        <f>H598</f>
        <v>19045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10650.85</v>
      </c>
      <c r="H652" s="104">
        <f>K263+K345</f>
        <v>10650.85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16000</v>
      </c>
      <c r="H655" s="104">
        <f>K266+K347</f>
        <v>16000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439849.35</v>
      </c>
      <c r="G660" s="19">
        <f>(L229+L309+L359)</f>
        <v>0</v>
      </c>
      <c r="H660" s="19">
        <f>(L247+L328+L360)</f>
        <v>16532.73</v>
      </c>
      <c r="I660" s="19">
        <f>SUM(F660:H660)</f>
        <v>456382.07999999996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8695.89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8695.89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19045</v>
      </c>
      <c r="G662" s="19">
        <f>(L226+L306)-(J226+J306)</f>
        <v>0</v>
      </c>
      <c r="H662" s="19">
        <f>(L244+L325)-(J244+J325)</f>
        <v>0</v>
      </c>
      <c r="I662" s="19">
        <f>SUM(F662:H662)</f>
        <v>19045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4150.95</v>
      </c>
      <c r="G663" s="199">
        <f>SUM(G575:G587)+SUM(I602:I604)+L612</f>
        <v>0</v>
      </c>
      <c r="H663" s="199">
        <f>SUM(H575:H587)+SUM(J602:J604)+L613</f>
        <v>15271.4</v>
      </c>
      <c r="I663" s="19">
        <f>SUM(F663:H663)</f>
        <v>19422.349999999999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407957.50999999995</v>
      </c>
      <c r="G664" s="19">
        <f>G660-SUM(G661:G663)</f>
        <v>0</v>
      </c>
      <c r="H664" s="19">
        <f>H660-SUM(H661:H663)</f>
        <v>1261.33</v>
      </c>
      <c r="I664" s="19">
        <f>I660-SUM(I661:I663)</f>
        <v>409218.83999999997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13.22</v>
      </c>
      <c r="G665" s="248"/>
      <c r="H665" s="248"/>
      <c r="I665" s="19">
        <f>SUM(F665:H665)</f>
        <v>13.22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30859.119999999999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30954.53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-1261.33</v>
      </c>
      <c r="I669" s="19">
        <f>SUM(F669:H669)</f>
        <v>-1261.33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30859.119999999999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30859.119999999999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24" sqref="H2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Errol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118184.44</v>
      </c>
      <c r="C9" s="229">
        <f>'DOE25'!G197+'DOE25'!G215+'DOE25'!G233+'DOE25'!G276+'DOE25'!G295+'DOE25'!G314</f>
        <v>61101.09</v>
      </c>
    </row>
    <row r="10" spans="1:3" x14ac:dyDescent="0.2">
      <c r="A10" t="s">
        <v>779</v>
      </c>
      <c r="B10" s="240">
        <v>117858.94</v>
      </c>
      <c r="C10" s="240">
        <v>61074.43</v>
      </c>
    </row>
    <row r="11" spans="1:3" x14ac:dyDescent="0.2">
      <c r="A11" t="s">
        <v>780</v>
      </c>
      <c r="B11" s="240">
        <v>325.5</v>
      </c>
      <c r="C11" s="240">
        <v>26.66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118184.44</v>
      </c>
      <c r="C13" s="231">
        <f>SUM(C10:C12)</f>
        <v>61101.090000000004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9978.52</v>
      </c>
      <c r="C18" s="229">
        <f>'DOE25'!G198+'DOE25'!G216+'DOE25'!G234+'DOE25'!G277+'DOE25'!G296+'DOE25'!G315</f>
        <v>930.32</v>
      </c>
    </row>
    <row r="19" spans="1:3" x14ac:dyDescent="0.2">
      <c r="A19" t="s">
        <v>779</v>
      </c>
      <c r="B19" s="240">
        <v>9978.52</v>
      </c>
      <c r="C19" s="240">
        <v>930.32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9978.52</v>
      </c>
      <c r="C22" s="231">
        <f>SUM(C19:C21)</f>
        <v>930.32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923.04</v>
      </c>
      <c r="C36" s="235">
        <f>'DOE25'!G200+'DOE25'!G218+'DOE25'!G236+'DOE25'!G279+'DOE25'!G298+'DOE25'!G317</f>
        <v>76.52</v>
      </c>
    </row>
    <row r="37" spans="1:3" x14ac:dyDescent="0.2">
      <c r="A37" t="s">
        <v>779</v>
      </c>
      <c r="B37" s="240">
        <v>923.04</v>
      </c>
      <c r="C37" s="240">
        <v>76.52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923.04</v>
      </c>
      <c r="C40" s="231">
        <f>SUM(C37:C39)</f>
        <v>76.52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H24" sqref="H24"/>
      <selection pane="bottomLeft" activeCell="F42" sqref="F4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Errol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205812.52</v>
      </c>
      <c r="D5" s="20">
        <f>SUM('DOE25'!L197:L200)+SUM('DOE25'!L215:L218)+SUM('DOE25'!L233:L236)-F5-G5</f>
        <v>205471.53999999998</v>
      </c>
      <c r="E5" s="243"/>
      <c r="F5" s="255">
        <f>SUM('DOE25'!J197:J200)+SUM('DOE25'!J215:J218)+SUM('DOE25'!J233:J236)</f>
        <v>340.98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32464.26</v>
      </c>
      <c r="D6" s="20">
        <f>'DOE25'!L202+'DOE25'!L220+'DOE25'!L238-F6-G6</f>
        <v>32464.26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1197.4199999999998</v>
      </c>
      <c r="D7" s="20">
        <f>'DOE25'!L203+'DOE25'!L221+'DOE25'!L239-F7-G7</f>
        <v>1197.4199999999998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44889.29</v>
      </c>
      <c r="D8" s="243"/>
      <c r="E8" s="20">
        <f>'DOE25'!L204+'DOE25'!L222+'DOE25'!L240-F8-G8-D9-D11</f>
        <v>43267.05</v>
      </c>
      <c r="F8" s="255">
        <f>'DOE25'!J204+'DOE25'!J222+'DOE25'!J240</f>
        <v>0</v>
      </c>
      <c r="G8" s="53">
        <f>'DOE25'!K204+'DOE25'!K222+'DOE25'!K240</f>
        <v>1622.24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4279.8500000000004</v>
      </c>
      <c r="D9" s="244">
        <v>4279.8500000000004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4251.87</v>
      </c>
      <c r="D10" s="243"/>
      <c r="E10" s="244">
        <v>4251.87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11388.71</v>
      </c>
      <c r="D11" s="244">
        <v>11388.71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58686.430000000008</v>
      </c>
      <c r="D12" s="20">
        <f>'DOE25'!L205+'DOE25'!L223+'DOE25'!L241-F12-G12</f>
        <v>57745.030000000006</v>
      </c>
      <c r="E12" s="243"/>
      <c r="F12" s="255">
        <f>'DOE25'!J205+'DOE25'!J223+'DOE25'!J241</f>
        <v>99</v>
      </c>
      <c r="G12" s="53">
        <f>'DOE25'!K205+'DOE25'!K223+'DOE25'!K241</f>
        <v>842.4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32780.92</v>
      </c>
      <c r="D14" s="20">
        <f>'DOE25'!L207+'DOE25'!L225+'DOE25'!L243-F14-G14</f>
        <v>32780.92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19045</v>
      </c>
      <c r="D15" s="20">
        <f>'DOE25'!L208+'DOE25'!L226+'DOE25'!L244-F15-G15</f>
        <v>19045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16882.870000000003</v>
      </c>
      <c r="D29" s="20">
        <f>'DOE25'!L358+'DOE25'!L359+'DOE25'!L360-'DOE25'!I367-F29-G29</f>
        <v>16882.870000000003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21825.3</v>
      </c>
      <c r="D31" s="20">
        <f>'DOE25'!L290+'DOE25'!L309+'DOE25'!L328+'DOE25'!L333+'DOE25'!L334+'DOE25'!L335-F31-G31</f>
        <v>15529.82</v>
      </c>
      <c r="E31" s="243"/>
      <c r="F31" s="255">
        <f>'DOE25'!J290+'DOE25'!J309+'DOE25'!J328+'DOE25'!J333+'DOE25'!J334+'DOE25'!J335</f>
        <v>2711.41</v>
      </c>
      <c r="G31" s="53">
        <f>'DOE25'!K290+'DOE25'!K309+'DOE25'!K328+'DOE25'!K333+'DOE25'!K334+'DOE25'!K335</f>
        <v>3584.07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396785.42</v>
      </c>
      <c r="E33" s="246">
        <f>SUM(E5:E31)</f>
        <v>47518.920000000006</v>
      </c>
      <c r="F33" s="246">
        <f>SUM(F5:F31)</f>
        <v>3151.39</v>
      </c>
      <c r="G33" s="246">
        <f>SUM(G5:G31)</f>
        <v>6048.71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47518.920000000006</v>
      </c>
      <c r="E35" s="249"/>
    </row>
    <row r="36" spans="2:8" ht="12" thickTop="1" x14ac:dyDescent="0.2">
      <c r="B36" t="s">
        <v>815</v>
      </c>
      <c r="D36" s="20">
        <f>D33</f>
        <v>396785.42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H24" sqref="H24"/>
      <selection pane="bottomLeft" activeCell="H24" sqref="H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15154.41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14097.72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1811.1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220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2147.7399999999998</v>
      </c>
      <c r="D12" s="95">
        <f>'DOE25'!G13</f>
        <v>145.97999999999999</v>
      </c>
      <c r="E12" s="95">
        <f>'DOE25'!H13</f>
        <v>2494.37</v>
      </c>
      <c r="F12" s="95">
        <f>'DOE25'!I13</f>
        <v>0</v>
      </c>
      <c r="G12" s="95">
        <f>'DOE25'!J13</f>
        <v>196868.2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450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33210.969999999994</v>
      </c>
      <c r="D18" s="41">
        <f>SUM(D8:D17)</f>
        <v>145.97999999999999</v>
      </c>
      <c r="E18" s="41">
        <f>SUM(E8:E17)</f>
        <v>2944.37</v>
      </c>
      <c r="F18" s="41">
        <f>SUM(F8:F17)</f>
        <v>0</v>
      </c>
      <c r="G18" s="41">
        <f>SUM(G8:G17)</f>
        <v>197088.2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145.97999999999999</v>
      </c>
      <c r="E21" s="95">
        <f>'DOE25'!H22</f>
        <v>1885.12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2286.6999999999998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1219.99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1059.25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3506.6899999999996</v>
      </c>
      <c r="D31" s="41">
        <f>SUM(D21:D30)</f>
        <v>145.97999999999999</v>
      </c>
      <c r="E31" s="41">
        <f>SUM(E21:E30)</f>
        <v>2944.37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20476.77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9000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176611.43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14704.28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29704.28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197088.19999999998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33210.97</v>
      </c>
      <c r="D51" s="41">
        <f>D50+D31</f>
        <v>145.97999999999999</v>
      </c>
      <c r="E51" s="41">
        <f>E50+E31</f>
        <v>2944.37</v>
      </c>
      <c r="F51" s="41">
        <f>F50+F31</f>
        <v>0</v>
      </c>
      <c r="G51" s="41">
        <f>G50+G31</f>
        <v>197088.19999999998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184335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22.4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19.690000000000001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8695.89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9088.9</v>
      </c>
      <c r="D61" s="95">
        <f>SUM('DOE25'!G98:G110)</f>
        <v>0</v>
      </c>
      <c r="E61" s="95">
        <f>SUM('DOE25'!H98:H110)</f>
        <v>450</v>
      </c>
      <c r="F61" s="95">
        <f>SUM('DOE25'!I98:I110)</f>
        <v>0</v>
      </c>
      <c r="G61" s="95">
        <f>SUM('DOE25'!J98:J110)</f>
        <v>80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9111.2999999999993</v>
      </c>
      <c r="D62" s="130">
        <f>SUM(D57:D61)</f>
        <v>8695.89</v>
      </c>
      <c r="E62" s="130">
        <f>SUM(E57:E61)</f>
        <v>450</v>
      </c>
      <c r="F62" s="130">
        <f>SUM(F57:F61)</f>
        <v>0</v>
      </c>
      <c r="G62" s="130">
        <f>SUM(G57:G61)</f>
        <v>99.69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193446.3</v>
      </c>
      <c r="D63" s="22">
        <f>D56+D62</f>
        <v>8695.89</v>
      </c>
      <c r="E63" s="22">
        <f>E56+E62</f>
        <v>450</v>
      </c>
      <c r="F63" s="22">
        <f>F56+F62</f>
        <v>0</v>
      </c>
      <c r="G63" s="22">
        <f>G56+G62</f>
        <v>99.69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14426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189584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204010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2181.8000000000002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2181.8000000000002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204010</v>
      </c>
      <c r="D81" s="130">
        <f>SUM(D79:D80)+D78+D70</f>
        <v>2181.8000000000002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8140.71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1494.11</v>
      </c>
      <c r="D88" s="95">
        <f>SUM('DOE25'!G153:G161)</f>
        <v>2933.84</v>
      </c>
      <c r="E88" s="95">
        <f>SUM('DOE25'!H153:H161)</f>
        <v>13234.59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859.53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2353.64</v>
      </c>
      <c r="D91" s="131">
        <f>SUM(D85:D90)</f>
        <v>2933.84</v>
      </c>
      <c r="E91" s="131">
        <f>SUM(E85:E90)</f>
        <v>21375.3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10650.85</v>
      </c>
      <c r="E96" s="95">
        <f>'DOE25'!H179</f>
        <v>0</v>
      </c>
      <c r="F96" s="95">
        <f>'DOE25'!I179</f>
        <v>0</v>
      </c>
      <c r="G96" s="95">
        <f>'DOE25'!J179</f>
        <v>16000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10650.85</v>
      </c>
      <c r="E103" s="86">
        <f>SUM(E93:E102)</f>
        <v>0</v>
      </c>
      <c r="F103" s="86">
        <f>SUM(F93:F102)</f>
        <v>0</v>
      </c>
      <c r="G103" s="86">
        <f>SUM(G93:G102)</f>
        <v>16000</v>
      </c>
    </row>
    <row r="104" spans="1:7" ht="12.75" thickTop="1" thickBot="1" x14ac:dyDescent="0.25">
      <c r="A104" s="33" t="s">
        <v>765</v>
      </c>
      <c r="C104" s="86">
        <f>C63+C81+C91+C103</f>
        <v>399809.94</v>
      </c>
      <c r="D104" s="86">
        <f>D63+D81+D91+D103</f>
        <v>24462.379999999997</v>
      </c>
      <c r="E104" s="86">
        <f>E63+E81+E91+E103</f>
        <v>21825.3</v>
      </c>
      <c r="F104" s="86">
        <f>F63+F81+F91+F103</f>
        <v>0</v>
      </c>
      <c r="G104" s="86">
        <f>G63+G81+G103</f>
        <v>16099.69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198780.12</v>
      </c>
      <c r="D109" s="24" t="s">
        <v>289</v>
      </c>
      <c r="E109" s="95">
        <f>('DOE25'!L276)+('DOE25'!L295)+('DOE25'!L314)</f>
        <v>6577.12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6032.8399999999992</v>
      </c>
      <c r="D110" s="24" t="s">
        <v>289</v>
      </c>
      <c r="E110" s="95">
        <f>('DOE25'!L277)+('DOE25'!L296)+('DOE25'!L315)</f>
        <v>6216.29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999.56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450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205812.52</v>
      </c>
      <c r="D115" s="86">
        <f>SUM(D109:D114)</f>
        <v>0</v>
      </c>
      <c r="E115" s="86">
        <f>SUM(E109:E114)</f>
        <v>13243.41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32464.26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1197.4199999999998</v>
      </c>
      <c r="D119" s="24" t="s">
        <v>289</v>
      </c>
      <c r="E119" s="95">
        <f>+('DOE25'!L282)+('DOE25'!L301)+('DOE25'!L320)</f>
        <v>6422.82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60557.85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58686.430000000008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2159.0700000000002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32780.92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19045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24462.38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204731.88</v>
      </c>
      <c r="D128" s="86">
        <f>SUM(D118:D127)</f>
        <v>24462.38</v>
      </c>
      <c r="E128" s="86">
        <f>SUM(E118:E127)</f>
        <v>8581.89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10650.85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5002.24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11097.449999999999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-99.68999999999869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26650.850000000002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437195.25</v>
      </c>
      <c r="D145" s="86">
        <f>(D115+D128+D144)</f>
        <v>24462.38</v>
      </c>
      <c r="E145" s="86">
        <f>(E115+E128+E144)</f>
        <v>21825.3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24" sqref="H2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Errol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30859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30859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205357</v>
      </c>
      <c r="D10" s="182">
        <f>ROUND((C10/$C$28)*100,1)</f>
        <v>45.8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12249</v>
      </c>
      <c r="D11" s="182">
        <f>ROUND((C11/$C$28)*100,1)</f>
        <v>2.7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1000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32464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7620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60558</v>
      </c>
      <c r="D17" s="182">
        <f t="shared" si="0"/>
        <v>13.5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58686</v>
      </c>
      <c r="D18" s="182">
        <f t="shared" si="0"/>
        <v>13.1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2159</v>
      </c>
      <c r="D19" s="182">
        <f t="shared" si="0"/>
        <v>0.5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32781</v>
      </c>
      <c r="D20" s="182">
        <f t="shared" si="0"/>
        <v>7.3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19045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450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15766.11</v>
      </c>
      <c r="D27" s="182">
        <f t="shared" si="0"/>
        <v>3.5</v>
      </c>
    </row>
    <row r="28" spans="1:4" x14ac:dyDescent="0.2">
      <c r="B28" s="187" t="s">
        <v>723</v>
      </c>
      <c r="C28" s="180">
        <f>SUM(C10:C27)</f>
        <v>448135.11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448135.11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184335</v>
      </c>
      <c r="D35" s="182">
        <f t="shared" ref="D35:D40" si="1">ROUND((C35/$C$41)*100,1)</f>
        <v>43.2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9660.9899999999907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204010</v>
      </c>
      <c r="D37" s="182">
        <f t="shared" si="1"/>
        <v>47.8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2182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26663</v>
      </c>
      <c r="D39" s="182">
        <f t="shared" si="1"/>
        <v>6.2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426850.99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H24" sqref="H24"/>
      <selection pane="bottomLeft" activeCell="H24" sqref="H2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Errol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2015-08-17T19:09:53Z</cp:lastPrinted>
  <dcterms:created xsi:type="dcterms:W3CDTF">1997-12-04T19:04:30Z</dcterms:created>
  <dcterms:modified xsi:type="dcterms:W3CDTF">2015-10-13T16:39:57Z</dcterms:modified>
</cp:coreProperties>
</file>