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C15" i="10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C18" i="2" s="1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E31" i="2" s="1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G643" i="1"/>
  <c r="G644" i="1"/>
  <c r="H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H660" i="1" s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I169" i="1"/>
  <c r="H169" i="1"/>
  <c r="J644" i="1"/>
  <c r="I476" i="1"/>
  <c r="H625" i="1" s="1"/>
  <c r="J625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H552" i="1"/>
  <c r="C29" i="10"/>
  <c r="H140" i="1"/>
  <c r="L401" i="1"/>
  <c r="C139" i="2" s="1"/>
  <c r="L393" i="1"/>
  <c r="C138" i="2" s="1"/>
  <c r="F22" i="13"/>
  <c r="H25" i="13"/>
  <c r="C25" i="13" s="1"/>
  <c r="J651" i="1"/>
  <c r="H571" i="1"/>
  <c r="L560" i="1"/>
  <c r="H338" i="1"/>
  <c r="H352" i="1" s="1"/>
  <c r="G192" i="1"/>
  <c r="H192" i="1"/>
  <c r="F552" i="1"/>
  <c r="C35" i="10"/>
  <c r="L309" i="1"/>
  <c r="D5" i="13"/>
  <c r="C5" i="13" s="1"/>
  <c r="E16" i="13"/>
  <c r="L570" i="1"/>
  <c r="I571" i="1"/>
  <c r="I545" i="1"/>
  <c r="J636" i="1"/>
  <c r="G36" i="2"/>
  <c r="L565" i="1"/>
  <c r="G545" i="1"/>
  <c r="H545" i="1"/>
  <c r="K551" i="1"/>
  <c r="C22" i="13"/>
  <c r="C16" i="13"/>
  <c r="H33" i="13"/>
  <c r="A40" i="12" l="1"/>
  <c r="L544" i="1"/>
  <c r="L529" i="1"/>
  <c r="L545" i="1" s="1"/>
  <c r="K552" i="1"/>
  <c r="E8" i="13"/>
  <c r="C8" i="13" s="1"/>
  <c r="C109" i="2"/>
  <c r="J643" i="1"/>
  <c r="J655" i="1"/>
  <c r="J640" i="1"/>
  <c r="J639" i="1"/>
  <c r="I446" i="1"/>
  <c r="G642" i="1" s="1"/>
  <c r="J642" i="1" s="1"/>
  <c r="F476" i="1"/>
  <c r="H622" i="1" s="1"/>
  <c r="J622" i="1" s="1"/>
  <c r="G645" i="1"/>
  <c r="J645" i="1" s="1"/>
  <c r="K271" i="1"/>
  <c r="L351" i="1"/>
  <c r="K352" i="1"/>
  <c r="J476" i="1"/>
  <c r="H626" i="1" s="1"/>
  <c r="G624" i="1"/>
  <c r="G476" i="1"/>
  <c r="H623" i="1" s="1"/>
  <c r="J623" i="1" s="1"/>
  <c r="H476" i="1"/>
  <c r="H624" i="1" s="1"/>
  <c r="J617" i="1"/>
  <c r="H664" i="1"/>
  <c r="L211" i="1"/>
  <c r="F660" i="1" s="1"/>
  <c r="F664" i="1" s="1"/>
  <c r="F672" i="1" s="1"/>
  <c r="C4" i="10" s="1"/>
  <c r="D145" i="2"/>
  <c r="C115" i="2"/>
  <c r="C128" i="2"/>
  <c r="E118" i="2"/>
  <c r="E128" i="2" s="1"/>
  <c r="J64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C28" i="10" s="1"/>
  <c r="G635" i="1"/>
  <c r="J635" i="1" s="1"/>
  <c r="E33" i="13" l="1"/>
  <c r="D35" i="13" s="1"/>
  <c r="G104" i="2"/>
  <c r="L352" i="1"/>
  <c r="G633" i="1" s="1"/>
  <c r="J633" i="1" s="1"/>
  <c r="J624" i="1"/>
  <c r="L257" i="1"/>
  <c r="L271" i="1" s="1"/>
  <c r="G632" i="1" s="1"/>
  <c r="J632" i="1" s="1"/>
  <c r="I660" i="1"/>
  <c r="I664" i="1" s="1"/>
  <c r="I672" i="1" s="1"/>
  <c r="C7" i="10" s="1"/>
  <c r="F667" i="1"/>
  <c r="C145" i="2"/>
  <c r="G672" i="1"/>
  <c r="C5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D28" i="10"/>
  <c r="C59" i="2"/>
  <c r="C62" i="2" s="1"/>
  <c r="C63" i="2" s="1"/>
  <c r="C104" i="2" s="1"/>
  <c r="F111" i="1"/>
  <c r="F112" i="1" s="1"/>
  <c r="F193" i="1" l="1"/>
  <c r="G627" i="1" s="1"/>
  <c r="H656" i="1" s="1"/>
  <c r="C36" i="10"/>
  <c r="J627" i="1"/>
  <c r="C41" i="10" l="1"/>
  <c r="D39" i="10" l="1"/>
  <c r="D38" i="10"/>
  <c r="D37" i="10"/>
  <c r="D40" i="10"/>
  <c r="D35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<sst xmlns="http://schemas.openxmlformats.org/spreadsheetml/2006/main" count="3955" uniqueCount="913">
  <si>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</si>
  <si>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</si>
  <si>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</si>
  <si>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</si>
  <si>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</si>
  <si>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</si>
  <si>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</si>
  <si>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</si>
  <si>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</si>
  <si>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</si>
  <si>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</si>
  <si>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</si>
  <si>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</si>
  <si>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</si>
  <si>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</si>
  <si>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</si>
  <si>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</si>
  <si>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</si>
  <si>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</si>
  <si>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</si>
  <si>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</si>
  <si>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</si>
  <si>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</si>
  <si>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</si>
  <si>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</si>
  <si>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</si>
  <si>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</si>
  <si>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</si>
  <si>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</si>
  <si>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</si>
  <si>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</si>
  <si>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</si>
  <si>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</si>
  <si>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</si>
  <si>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</si>
  <si>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</si>
  <si>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</si>
  <si>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</si>
  <si>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</si>
  <si>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</si>
  <si>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</si>
  <si>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</si>
  <si>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</si>
  <si>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</si>
  <si>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</si>
  <si>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</si>
  <si>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</si>
  <si>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</si>
  <si>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</si>
  <si>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</si>
  <si>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</si>
  <si>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</si>
  <si>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</si>
  <si>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</si>
  <si>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</si>
  <si>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</si>
  <si>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</si>
  <si>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</si>
  <si>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</si>
  <si>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</si>
  <si>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</si>
  <si>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</si>
  <si>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</si>
  <si>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</si>
  <si>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</si>
  <si>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</si>
  <si>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</si>
  <si>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</si>
  <si>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</si>
  <si>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</si>
  <si>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</si>
  <si>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</si>
  <si>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</si>
  <si>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</si>
  <si>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</si>
  <si>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</si>
  <si>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</si>
  <si>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</si>
  <si>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</si>
  <si>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</si>
  <si>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</si>
  <si>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</si>
  <si>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</si>
  <si>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</si>
  <si>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</si>
  <si>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</si>
  <si>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</si>
  <si>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</si>
  <si>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</si>
  <si>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</si>
  <si>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</si>
  <si>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</si>
  <si>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</si>
  <si>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</si>
  <si>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</si>
  <si>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</si>
  <si>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</si>
  <si>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</si>
  <si>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</si>
  <si>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</si>
  <si>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</si>
  <si>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</si>
  <si>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</si>
  <si>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</si>
  <si>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</si>
  <si>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</si>
  <si>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</si>
  <si>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</si>
  <si>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</si>
  <si>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</si>
  <si>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</si>
  <si>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</si>
  <si>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</si>
  <si>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</si>
  <si>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</si>
  <si>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</si>
  <si>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</si>
  <si>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</si>
  <si>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</si>
  <si>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</si>
  <si>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</si>
  <si>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</si>
  <si>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</si>
  <si>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</si>
  <si>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</si>
  <si>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</si>
  <si>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</si>
  <si>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</si>
  <si>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</si>
  <si>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</si>
  <si>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</si>
  <si>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</si>
  <si>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</si>
  <si>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</si>
  <si>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</si>
  <si>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</si>
  <si>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</si>
  <si>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</si>
  <si>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</si>
  <si>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</si>
  <si>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</si>
  <si>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</si>
  <si>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</si>
  <si>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</si>
  <si>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</si>
  <si>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</si>
  <si>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</si>
  <si>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</si>
  <si>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</si>
  <si>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</si>
  <si>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</si>
  <si>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</si>
  <si>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</si>
  <si>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</si>
  <si>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</si>
  <si>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</si>
  <si>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</si>
  <si>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</si>
  <si>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</si>
  <si>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</si>
  <si>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</si>
  <si>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</si>
  <si>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</si>
  <si>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</si>
  <si>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</si>
  <si>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</si>
  <si>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</si>
  <si>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</si>
  <si>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</si>
  <si>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</si>
  <si>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</si>
  <si>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</si>
  <si>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</si>
  <si>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</si>
  <si>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</si>
  <si>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</si>
  <si>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</si>
  <si>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</si>
  <si>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</si>
  <si>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</si>
  <si>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</si>
  <si>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</si>
  <si>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</si>
  <si>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</si>
  <si>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</si>
  <si>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</si>
  <si>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</si>
  <si>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</si>
  <si>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</si>
  <si>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</si>
  <si>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</si>
  <si>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</si>
  <si>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</si>
  <si>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</si>
  <si>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</si>
  <si>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</si>
  <si>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</si>
  <si>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</si>
  <si>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</si>
  <si>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</si>
  <si>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</si>
  <si>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</si>
  <si>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</si>
  <si>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</si>
  <si>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</si>
  <si>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</si>
  <si>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</si>
  <si>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</si>
  <si>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</si>
  <si>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</si>
  <si>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</si>
  <si>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</si>
  <si>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</si>
  <si>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</si>
  <si>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</si>
  <si>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</si>
  <si>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</si>
  <si>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</si>
  <si>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</si>
  <si>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</si>
  <si>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</si>
  <si>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</si>
  <si>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</si>
  <si>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</si>
  <si>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</si>
  <si>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</si>
  <si>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</si>
  <si>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</si>
  <si>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</si>
  <si>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</si>
  <si>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</si>
  <si>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</si>
  <si>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</si>
  <si>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</si>
  <si>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</si>
  <si>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</si>
  <si>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</si>
  <si>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</si>
  <si>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</si>
  <si>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</si>
  <si>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</si>
  <si>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</si>
  <si>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</si>
  <si>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</si>
  <si>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</si>
  <si>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</si>
  <si>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</si>
  <si>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</si>
  <si>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</si>
  <si>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</si>
  <si>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</si>
  <si>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</si>
  <si>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</si>
  <si>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</si>
  <si>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</si>
  <si>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</si>
  <si>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</si>
  <si>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</si>
  <si>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</si>
  <si>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</si>
  <si>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</si>
  <si>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</si>
  <si>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</si>
  <si>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</si>
  <si>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</si>
  <si>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</si>
  <si>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</si>
  <si>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</si>
  <si>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</si>
  <si>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</si>
  <si>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</si>
  <si>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</si>
  <si>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</si>
  <si>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</si>
  <si>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</si>
  <si>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</si>
  <si>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</si>
  <si>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</si>
  <si>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</si>
  <si>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</si>
  <si>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</si>
  <si>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</si>
  <si>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</si>
  <si>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</si>
  <si>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</si>
  <si>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</si>
  <si>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</si>
  <si>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</si>
  <si>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</si>
  <si>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</si>
  <si>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</si>
  <si>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</si>
  <si>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</si>
  <si>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</si>
  <si>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</si>
  <si>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</si>
  <si>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</si>
  <si>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</si>
  <si>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</si>
  <si>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</si>
  <si>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</si>
  <si>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</si>
  <si>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</si>
  <si>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</si>
  <si>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</si>
  <si>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</si>
  <si>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</si>
  <si>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</si>
  <si>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</si>
  <si>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</si>
  <si>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</si>
  <si>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</si>
  <si>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</si>
  <si>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</si>
  <si>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</si>
  <si>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</si>
  <si>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</si>
  <si>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</si>
  <si>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</si>
  <si>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</si>
  <si>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</si>
  <si>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</si>
  <si>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</si>
  <si>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</si>
  <si>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</si>
  <si>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</si>
  <si>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</si>
  <si>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</si>
  <si>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</si>
  <si>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</si>
  <si>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</si>
  <si>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</si>
  <si>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</si>
  <si>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</si>
  <si>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</si>
  <si>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</si>
  <si>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</si>
  <si>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</si>
  <si>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</si>
  <si>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</si>
  <si>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</si>
  <si>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</si>
  <si>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</si>
  <si>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</si>
  <si>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</si>
  <si>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</si>
  <si>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</si>
  <si>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</si>
  <si>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</si>
  <si>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</si>
  <si>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</si>
  <si>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</si>
  <si>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</si>
  <si>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</si>
  <si>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</si>
  <si>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</si>
  <si>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</si>
  <si>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</si>
  <si>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</si>
  <si>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</si>
  <si>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</si>
  <si>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</si>
  <si>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</si>
  <si>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</si>
  <si>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</si>
  <si>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</si>
  <si>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</si>
  <si>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</si>
  <si>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</si>
  <si>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</si>
  <si>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</si>
  <si>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</si>
  <si>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</si>
  <si>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</si>
  <si>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</si>
  <si>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</si>
  <si>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</si>
  <si>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</si>
  <si>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</si>
  <si>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</si>
  <si>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</si>
  <si>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</si>
  <si>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</si>
  <si>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</si>
  <si>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</si>
  <si>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</si>
  <si>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</si>
  <si>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</si>
  <si>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</si>
  <si>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</si>
  <si>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</si>
  <si>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</si>
  <si>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</si>
  <si>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</si>
  <si>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</si>
  <si>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</si>
  <si>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</si>
  <si>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</si>
  <si>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</si>
  <si>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</si>
  <si>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</si>
  <si>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</si>
  <si>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</si>
  <si>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</si>
  <si>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</si>
  <si>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</si>
  <si>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</si>
  <si>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</si>
  <si>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</si>
  <si>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</si>
  <si>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</si>
  <si>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</si>
  <si>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</si>
  <si>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</si>
  <si>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</si>
  <si>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</si>
  <si>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</si>
  <si>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</si>
  <si>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</si>
  <si>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</si>
  <si>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</si>
  <si>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</si>
  <si>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</si>
  <si>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</si>
  <si>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</si>
  <si>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</si>
  <si>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</si>
  <si>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</si>
  <si>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</si>
  <si>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</si>
  <si>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</si>
  <si>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</si>
  <si>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</si>
  <si>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</si>
  <si>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</si>
  <si>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</si>
  <si>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</si>
  <si>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</si>
  <si>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</si>
  <si>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</si>
  <si>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</si>
  <si>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</si>
  <si>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</si>
  <si>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</si>
  <si>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</si>
  <si>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</si>
  <si>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</si>
  <si>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</si>
  <si>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</si>
  <si>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</si>
  <si>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</si>
  <si>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</si>
  <si>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</si>
  <si>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</si>
  <si>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</si>
  <si>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</si>
  <si>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</si>
  <si>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</si>
  <si>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</si>
  <si>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</si>
  <si>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</si>
  <si>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</si>
  <si>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</si>
  <si>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</si>
  <si>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</si>
  <si>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</si>
  <si>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</si>
  <si>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</si>
  <si>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</si>
  <si>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</si>
  <si>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</si>
  <si>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</si>
  <si>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</si>
  <si>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</si>
  <si>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</si>
  <si>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</si>
  <si>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</si>
  <si>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</si>
  <si>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</si>
  <si>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</si>
  <si>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</si>
  <si>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</si>
  <si>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</si>
  <si>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</si>
  <si>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</si>
  <si>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</si>
  <si>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</si>
  <si>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</si>
  <si>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</si>
  <si>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</si>
  <si>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</si>
  <si>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</si>
  <si>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</si>
  <si>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</si>
  <si>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</si>
  <si>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</si>
  <si>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</si>
  <si>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</si>
  <si>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</si>
  <si>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</si>
  <si>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</si>
  <si>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</si>
  <si>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</si>
  <si>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</si>
  <si>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</si>
  <si>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</si>
  <si>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</si>
  <si>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</si>
  <si>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</si>
  <si>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</si>
  <si>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</si>
  <si>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</si>
  <si>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</si>
  <si>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</si>
  <si>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</si>
  <si>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</si>
  <si>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</si>
  <si>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</si>
  <si>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</si>
  <si>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</si>
  <si>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</si>
  <si>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</si>
  <si>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</si>
  <si>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</si>
  <si>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</si>
  <si>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</si>
  <si>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</si>
  <si>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</si>
  <si>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</si>
  <si>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</si>
  <si>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</si>
  <si>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</si>
  <si>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</si>
  <si>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</si>
  <si>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</si>
  <si>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</si>
  <si>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</si>
  <si>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</si>
  <si>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</si>
  <si>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</si>
  <si>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</si>
  <si>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</si>
  <si>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</si>
  <si>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</si>
  <si>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</si>
  <si>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</si>
  <si>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</si>
  <si>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</si>
  <si>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</si>
  <si>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</si>
  <si>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</si>
  <si>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</si>
  <si>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</si>
  <si>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</si>
  <si>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</si>
  <si>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</si>
  <si>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</si>
  <si>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</si>
  <si>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</si>
  <si>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</si>
  <si>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</si>
  <si>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</si>
  <si>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</si>
  <si>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</si>
  <si>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</si>
  <si>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</si>
  <si>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</si>
  <si>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</si>
  <si>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</si>
  <si>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</si>
  <si>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</si>
  <si>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</si>
  <si>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</si>
  <si>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</si>
  <si>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</si>
  <si>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</si>
  <si>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</si>
  <si>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</si>
  <si>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</si>
  <si>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</si>
  <si>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</si>
  <si>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</si>
  <si>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</si>
  <si>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</si>
  <si>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</si>
  <si>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</si>
  <si>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</si>
  <si>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</si>
  <si>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</si>
  <si>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</si>
  <si>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</si>
  <si>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</si>
  <si>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</si>
  <si>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</si>
  <si>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</si>
  <si>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</si>
  <si>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</si>
  <si>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</si>
  <si>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</si>
  <si>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</si>
  <si>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</si>
  <si>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</si>
  <si>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</si>
  <si>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</si>
  <si>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</si>
  <si>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</si>
  <si>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</si>
  <si>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</si>
  <si>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</si>
  <si>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</si>
  <si>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</si>
  <si>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</si>
  <si>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</si>
  <si>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</si>
  <si>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</si>
  <si>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</si>
  <si>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</si>
  <si>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</si>
  <si>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</si>
  <si>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</si>
  <si>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</si>
  <si>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</si>
  <si>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</si>
  <si>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</si>
  <si>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</si>
  <si>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</si>
  <si>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</si>
  <si>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</si>
  <si>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</si>
  <si>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</si>
  <si>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</si>
  <si>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</si>
  <si>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</si>
  <si>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</si>
  <si>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</si>
  <si>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</si>
  <si>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</si>
  <si>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</si>
  <si>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</si>
  <si>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</si>
  <si>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</si>
  <si>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</si>
  <si>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</si>
  <si>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</si>
  <si>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</si>
  <si>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</si>
  <si>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</si>
  <si>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</si>
  <si>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</si>
  <si>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</si>
  <si>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</si>
  <si>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</si>
  <si>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</si>
  <si>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</si>
  <si>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</si>
  <si>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</si>
  <si>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</si>
  <si>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</si>
  <si>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</si>
  <si>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</si>
  <si>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</si>
  <si>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</si>
  <si>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</si>
  <si>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</si>
  <si>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</si>
  <si>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</si>
  <si>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</si>
  <si>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</si>
  <si>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</si>
  <si>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</si>
  <si>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</si>
  <si>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</si>
  <si>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</si>
  <si>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</si>
  <si>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</si>
  <si>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</si>
  <si>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</si>
  <si>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</si>
  <si>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</si>
  <si>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</si>
  <si>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</si>
  <si>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</si>
  <si>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</si>
  <si>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</si>
  <si>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</si>
  <si>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</si>
  <si>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</si>
  <si>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</si>
  <si>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</si>
  <si>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</si>
  <si>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</si>
  <si>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</si>
  <si>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</si>
  <si>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</si>
  <si>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</si>
  <si>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</si>
  <si>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</si>
  <si>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</si>
  <si>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</si>
  <si>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</si>
  <si>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</si>
  <si>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</si>
  <si>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</si>
  <si>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</si>
  <si>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</si>
  <si>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</si>
  <si>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</si>
  <si>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</si>
  <si>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</si>
  <si>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</si>
  <si>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</si>
  <si>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</si>
  <si>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</si>
  <si>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</si>
  <si>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</si>
  <si>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</si>
  <si>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</si>
  <si>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</si>
  <si>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</si>
  <si>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</si>
  <si>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</si>
  <si>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</si>
  <si>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</si>
  <si>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</si>
  <si>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</si>
  <si>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</si>
  <si>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</si>
  <si>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</si>
  <si>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</si>
  <si>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</si>
  <si>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</si>
  <si>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</si>
  <si>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</si>
  <si>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</si>
  <si>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</si>
  <si>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</si>
  <si>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</si>
  <si>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</si>
  <si>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</si>
  <si>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</si>
  <si>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</si>
  <si>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</si>
  <si>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</si>
  <si>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</si>
  <si>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</si>
  <si>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</si>
  <si>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</si>
  <si>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</si>
  <si>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</si>
  <si>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</si>
  <si>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</si>
  <si>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</si>
  <si>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</si>
  <si>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</si>
  <si>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</si>
  <si>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</si>
  <si>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</si>
  <si>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</si>
  <si>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</si>
  <si>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</si>
  <si>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</si>
  <si>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</si>
  <si>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</si>
  <si>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</si>
  <si>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</si>
  <si>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</si>
  <si>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</si>
  <si>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</si>
  <si>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</si>
  <si>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</si>
  <si>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</si>
  <si>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</si>
  <si>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</si>
  <si>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</si>
  <si>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</si>
  <si>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</si>
  <si>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</si>
  <si>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</si>
  <si>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</si>
  <si>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</si>
  <si>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</si>
  <si>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</si>
  <si>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</si>
  <si>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</si>
  <si>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</si>
  <si>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</si>
  <si>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</si>
  <si>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</si>
  <si>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</si>
  <si>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</si>
  <si>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</si>
  <si>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</si>
  <si>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</si>
  <si>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</si>
  <si>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</si>
  <si>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</si>
  <si>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</si>
  <si>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</si>
  <si>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</si>
  <si>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</si>
  <si>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</si>
  <si>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</si>
  <si>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</si>
  <si>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</si>
  <si>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</si>
  <si>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</si>
  <si>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</si>
  <si>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</si>
  <si>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</si>
  <si>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</si>
  <si>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</si>
  <si>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</si>
  <si>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</si>
  <si>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</si>
  <si>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</si>
  <si>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</si>
  <si>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</si>
  <si>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</si>
  <si>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</si>
  <si>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</si>
  <si>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</si>
  <si>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</si>
  <si>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</si>
  <si>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</si>
  <si>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</si>
  <si>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</si>
  <si>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</si>
  <si>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</si>
  <si>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</si>
  <si>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</si>
  <si>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</si>
  <si>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</si>
  <si>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</si>
  <si>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</si>
  <si>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</si>
  <si>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</si>
  <si>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</si>
  <si>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</si>
  <si>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</si>
  <si>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</si>
  <si>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</si>
  <si>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</si>
  <si>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</si>
  <si>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</si>
  <si>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</si>
  <si>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</si>
  <si>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</si>
  <si>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</si>
  <si>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</si>
  <si>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</si>
  <si>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</si>
  <si>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</si>
  <si>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</si>
  <si>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</si>
  <si>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</si>
  <si>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</si>
  <si>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</si>
  <si>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</si>
  <si>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</si>
  <si>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</si>
  <si>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</si>
  <si>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</si>
  <si>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</si>
  <si>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</si>
  <si>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</si>
  <si>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</si>
  <si>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</si>
  <si>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</si>
  <si>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</si>
  <si>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</si>
  <si>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</si>
  <si>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</si>
  <si>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</si>
  <si>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</si>
  <si>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</si>
  <si>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</si>
  <si>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</si>
  <si>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</si>
  <si>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</si>
  <si>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</si>
  <si>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</si>
  <si>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</si>
  <si>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</si>
  <si>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</si>
  <si>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</si>
  <si>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</si>
  <si>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</si>
  <si>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</si>
  <si>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</si>
  <si>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</si>
  <si>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</si>
  <si>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</si>
  <si>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</si>
  <si>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</si>
  <si>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</si>
  <si>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</si>
  <si>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</si>
  <si>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</si>
  <si>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</si>
  <si>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</si>
  <si>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</si>
  <si>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</si>
  <si>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</si>
  <si>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</si>
  <si>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</si>
  <si>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</si>
  <si>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</si>
  <si>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</si>
  <si>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</si>
  <si>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</si>
  <si>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</si>
  <si>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EXETER SCHOOL DISTRICT</t>
  </si>
  <si>
    <t>Healthtrust refund was applied as a credit to the health insurance for FY14-15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</si>
</sst>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173</v>
      </c>
      <c r="C2" s="21">
        <v>173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192601.18</v>
      </c>
      <c r="G9" s="18"/>
      <c r="H9" s="18"/>
      <c r="I9" s="18"/>
      <c r="J9" s="67">
        <f>SUM(I439)</f>
        <v>1539202.0899999999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434526.63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6778.8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65430.49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4087.04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696645.34000000008</v>
      </c>
      <c r="G19" s="41">
        <f>SUM(G9:G18)</f>
        <v>0</v>
      </c>
      <c r="H19" s="41">
        <f>SUM(H9:H18)</f>
        <v>6778.8</v>
      </c>
      <c r="I19" s="41">
        <f>SUM(I9:I18)</f>
        <v>0</v>
      </c>
      <c r="J19" s="41">
        <f>SUM(J9:J18)</f>
        <v>1539202.0899999999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6778.8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276905.7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7952.15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25290.240000000002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8989.7999999999993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825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13610.88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340352.57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150000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6778.8</v>
      </c>
      <c r="I48" s="18"/>
      <c r="J48" s="13">
        <f>SUM(I459)</f>
        <v>1539202.0899999999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206292.77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356292.77</v>
      </c>
      <c r="G51" s="41">
        <f>SUM(G35:G50)</f>
        <v>0</v>
      </c>
      <c r="H51" s="41">
        <f>SUM(H35:H50)</f>
        <v>6778.8</v>
      </c>
      <c r="I51" s="41">
        <f>SUM(I35:I50)</f>
        <v>0</v>
      </c>
      <c r="J51" s="41">
        <f>SUM(J35:J50)</f>
        <v>1539202.0899999999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696645.34000000008</v>
      </c>
      <c r="G52" s="41">
        <f>G51+G32</f>
        <v>0</v>
      </c>
      <c r="H52" s="41">
        <f>H51+H32</f>
        <v>6778.8</v>
      </c>
      <c r="I52" s="41">
        <f>I51+I32</f>
        <v>0</v>
      </c>
      <c r="J52" s="41">
        <f>J51+J32</f>
        <v>1539202.0899999999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11008751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11008751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15544.6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16824.22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32668.82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2797.01</v>
      </c>
      <c r="G96" s="18">
        <v>18.22</v>
      </c>
      <c r="H96" s="18"/>
      <c r="I96" s="18"/>
      <c r="J96" s="18">
        <v>10026.39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137734.48000000001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11355.75</v>
      </c>
      <c r="G98" s="24" t="s">
        <v>289</v>
      </c>
      <c r="H98" s="18">
        <v>18012.5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30960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8246.61</v>
      </c>
      <c r="G110" s="18">
        <v>646.54999999999995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53359.37</v>
      </c>
      <c r="G111" s="41">
        <f>SUM(G96:G110)</f>
        <v>138399.25</v>
      </c>
      <c r="H111" s="41">
        <f>SUM(H96:H110)</f>
        <v>18012.5</v>
      </c>
      <c r="I111" s="41">
        <f>SUM(I96:I110)</f>
        <v>0</v>
      </c>
      <c r="J111" s="41">
        <f>SUM(J96:J110)</f>
        <v>10026.39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11094779.189999999</v>
      </c>
      <c r="G112" s="41">
        <f>G60+G111</f>
        <v>138399.25</v>
      </c>
      <c r="H112" s="41">
        <f>H60+H79+H94+H111</f>
        <v>18012.5</v>
      </c>
      <c r="I112" s="41">
        <f>I60+I111</f>
        <v>0</v>
      </c>
      <c r="J112" s="41">
        <f>J60+J111</f>
        <v>10026.39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2097144.46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1746343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3843487.46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99094.04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3639.08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99094.04</v>
      </c>
      <c r="G136" s="41">
        <f>SUM(G123:G135)</f>
        <v>3639.08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3942581.5</v>
      </c>
      <c r="G140" s="41">
        <f>G121+SUM(G136:G137)</f>
        <v>3639.08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106198.47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162441.79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162441.79</v>
      </c>
      <c r="G162" s="41">
        <f>SUM(G150:G161)</f>
        <v>106198.47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162441.79</v>
      </c>
      <c r="G169" s="41">
        <f>G147+G162+SUM(G163:G168)</f>
        <v>106198.47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682517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682517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887798.58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887798.58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887798.58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682517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16087601.059999999</v>
      </c>
      <c r="G193" s="47">
        <f>G112+G140+G169+G192</f>
        <v>248236.79999999999</v>
      </c>
      <c r="H193" s="47">
        <f>H112+H140+H169+H192</f>
        <v>18012.5</v>
      </c>
      <c r="I193" s="47">
        <f>I112+I140+I169+I192</f>
        <v>0</v>
      </c>
      <c r="J193" s="47">
        <f>J112+J140+J192</f>
        <v>692543.39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5038022.4000000004</v>
      </c>
      <c r="G197" s="18">
        <v>1869693.42</v>
      </c>
      <c r="H197" s="18">
        <v>55008.86</v>
      </c>
      <c r="I197" s="18">
        <v>186242.71</v>
      </c>
      <c r="J197" s="18"/>
      <c r="K197" s="18"/>
      <c r="L197" s="19">
        <f>SUM(F197:K197)</f>
        <v>7148967.3900000006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2359424.42</v>
      </c>
      <c r="G198" s="18">
        <v>875621.41</v>
      </c>
      <c r="H198" s="18">
        <v>151792.81</v>
      </c>
      <c r="I198" s="18">
        <v>23181.88</v>
      </c>
      <c r="J198" s="18">
        <v>10833.21</v>
      </c>
      <c r="K198" s="18"/>
      <c r="L198" s="19">
        <f>SUM(F198:K198)</f>
        <v>3420853.73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37071.370000000003</v>
      </c>
      <c r="G200" s="18">
        <v>13757.8</v>
      </c>
      <c r="H200" s="18"/>
      <c r="I200" s="18"/>
      <c r="J200" s="18"/>
      <c r="K200" s="18"/>
      <c r="L200" s="19">
        <f>SUM(F200:K200)</f>
        <v>50829.17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993405.89</v>
      </c>
      <c r="G202" s="18">
        <v>368669.35</v>
      </c>
      <c r="H202" s="18">
        <v>145045</v>
      </c>
      <c r="I202" s="18">
        <v>5758.64</v>
      </c>
      <c r="J202" s="18"/>
      <c r="K202" s="18"/>
      <c r="L202" s="19">
        <f t="shared" ref="L202:L208" si="0">SUM(F202:K202)</f>
        <v>1512878.88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442888.28</v>
      </c>
      <c r="G203" s="18">
        <v>164363.16</v>
      </c>
      <c r="H203" s="18"/>
      <c r="I203" s="18">
        <v>19903.87</v>
      </c>
      <c r="J203" s="18"/>
      <c r="K203" s="18"/>
      <c r="L203" s="19">
        <f t="shared" si="0"/>
        <v>627155.31000000006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31462.76</v>
      </c>
      <c r="G204" s="18">
        <v>11676.35</v>
      </c>
      <c r="H204" s="18">
        <v>365212.4</v>
      </c>
      <c r="I204" s="18"/>
      <c r="J204" s="18"/>
      <c r="K204" s="18"/>
      <c r="L204" s="19">
        <f t="shared" si="0"/>
        <v>408351.51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577653.5</v>
      </c>
      <c r="G205" s="18">
        <v>214376.76</v>
      </c>
      <c r="H205" s="18">
        <v>37953.21</v>
      </c>
      <c r="I205" s="18">
        <v>18487.189999999999</v>
      </c>
      <c r="J205" s="18">
        <v>714</v>
      </c>
      <c r="K205" s="18">
        <v>2657.97</v>
      </c>
      <c r="L205" s="19">
        <f t="shared" si="0"/>
        <v>851842.62999999989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351194.65</v>
      </c>
      <c r="G207" s="18">
        <v>130334.14</v>
      </c>
      <c r="H207" s="18">
        <v>247811.05</v>
      </c>
      <c r="I207" s="18">
        <v>277424.82</v>
      </c>
      <c r="J207" s="18">
        <v>10959.7</v>
      </c>
      <c r="K207" s="18"/>
      <c r="L207" s="19">
        <f t="shared" si="0"/>
        <v>1017724.3600000001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540684.02</v>
      </c>
      <c r="I208" s="18"/>
      <c r="J208" s="18"/>
      <c r="K208" s="18"/>
      <c r="L208" s="19">
        <f t="shared" si="0"/>
        <v>540684.02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9831123.2699999996</v>
      </c>
      <c r="G211" s="41">
        <f t="shared" si="1"/>
        <v>3648492.39</v>
      </c>
      <c r="H211" s="41">
        <f t="shared" si="1"/>
        <v>1543507.35</v>
      </c>
      <c r="I211" s="41">
        <f t="shared" si="1"/>
        <v>530999.11</v>
      </c>
      <c r="J211" s="41">
        <f t="shared" si="1"/>
        <v>22506.91</v>
      </c>
      <c r="K211" s="41">
        <f t="shared" si="1"/>
        <v>2657.97</v>
      </c>
      <c r="L211" s="41">
        <f t="shared" si="1"/>
        <v>15579287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9831123.2699999996</v>
      </c>
      <c r="G257" s="41">
        <f t="shared" si="8"/>
        <v>3648492.39</v>
      </c>
      <c r="H257" s="41">
        <f t="shared" si="8"/>
        <v>1543507.35</v>
      </c>
      <c r="I257" s="41">
        <f t="shared" si="8"/>
        <v>530999.11</v>
      </c>
      <c r="J257" s="41">
        <f t="shared" si="8"/>
        <v>22506.91</v>
      </c>
      <c r="K257" s="41">
        <f t="shared" si="8"/>
        <v>2657.97</v>
      </c>
      <c r="L257" s="41">
        <f t="shared" si="8"/>
        <v>15579287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682517</v>
      </c>
      <c r="L266" s="19">
        <f t="shared" si="9"/>
        <v>682517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682517</v>
      </c>
      <c r="L270" s="41">
        <f t="shared" si="9"/>
        <v>682517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9831123.2699999996</v>
      </c>
      <c r="G271" s="42">
        <f t="shared" si="11"/>
        <v>3648492.39</v>
      </c>
      <c r="H271" s="42">
        <f t="shared" si="11"/>
        <v>1543507.35</v>
      </c>
      <c r="I271" s="42">
        <f t="shared" si="11"/>
        <v>530999.11</v>
      </c>
      <c r="J271" s="42">
        <f t="shared" si="11"/>
        <v>22506.91</v>
      </c>
      <c r="K271" s="42">
        <f t="shared" si="11"/>
        <v>685174.97</v>
      </c>
      <c r="L271" s="42">
        <f t="shared" si="11"/>
        <v>16261804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14528.43</v>
      </c>
      <c r="G281" s="18"/>
      <c r="H281" s="18"/>
      <c r="I281" s="18">
        <v>861.64</v>
      </c>
      <c r="J281" s="18"/>
      <c r="K281" s="18"/>
      <c r="L281" s="19">
        <f t="shared" ref="L281:L287" si="12">SUM(F281:K281)</f>
        <v>15390.07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14528.43</v>
      </c>
      <c r="G290" s="42">
        <f t="shared" si="13"/>
        <v>0</v>
      </c>
      <c r="H290" s="42">
        <f t="shared" si="13"/>
        <v>0</v>
      </c>
      <c r="I290" s="42">
        <f t="shared" si="13"/>
        <v>861.64</v>
      </c>
      <c r="J290" s="42">
        <f t="shared" si="13"/>
        <v>0</v>
      </c>
      <c r="K290" s="42">
        <f t="shared" si="13"/>
        <v>0</v>
      </c>
      <c r="L290" s="41">
        <f t="shared" si="13"/>
        <v>15390.07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14528.43</v>
      </c>
      <c r="G338" s="41">
        <f t="shared" si="20"/>
        <v>0</v>
      </c>
      <c r="H338" s="41">
        <f t="shared" si="20"/>
        <v>0</v>
      </c>
      <c r="I338" s="41">
        <f t="shared" si="20"/>
        <v>861.64</v>
      </c>
      <c r="J338" s="41">
        <f t="shared" si="20"/>
        <v>0</v>
      </c>
      <c r="K338" s="41">
        <f t="shared" si="20"/>
        <v>0</v>
      </c>
      <c r="L338" s="41">
        <f t="shared" si="20"/>
        <v>15390.07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14528.43</v>
      </c>
      <c r="G352" s="41">
        <f>G338</f>
        <v>0</v>
      </c>
      <c r="H352" s="41">
        <f>H338</f>
        <v>0</v>
      </c>
      <c r="I352" s="41">
        <f>I338</f>
        <v>861.64</v>
      </c>
      <c r="J352" s="41">
        <f>J338</f>
        <v>0</v>
      </c>
      <c r="K352" s="47">
        <f>K338+K351</f>
        <v>0</v>
      </c>
      <c r="L352" s="41">
        <f>L338+L351</f>
        <v>15390.07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106844.94</v>
      </c>
      <c r="G358" s="18">
        <v>32156.09</v>
      </c>
      <c r="H358" s="18">
        <v>9475.31</v>
      </c>
      <c r="I358" s="18">
        <v>99760.46</v>
      </c>
      <c r="J358" s="18"/>
      <c r="K358" s="18"/>
      <c r="L358" s="13">
        <f>SUM(F358:K358)</f>
        <v>248236.79999999999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106844.94</v>
      </c>
      <c r="G362" s="47">
        <f t="shared" si="22"/>
        <v>32156.09</v>
      </c>
      <c r="H362" s="47">
        <f t="shared" si="22"/>
        <v>9475.31</v>
      </c>
      <c r="I362" s="47">
        <f t="shared" si="22"/>
        <v>99760.46</v>
      </c>
      <c r="J362" s="47">
        <f t="shared" si="22"/>
        <v>0</v>
      </c>
      <c r="K362" s="47">
        <f t="shared" si="22"/>
        <v>0</v>
      </c>
      <c r="L362" s="47">
        <f t="shared" si="22"/>
        <v>248236.79999999999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99231.33</v>
      </c>
      <c r="G367" s="18"/>
      <c r="H367" s="18"/>
      <c r="I367" s="56">
        <f>SUM(F367:H367)</f>
        <v>99231.33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529.13</v>
      </c>
      <c r="G368" s="63"/>
      <c r="H368" s="63"/>
      <c r="I368" s="56">
        <f>SUM(F368:H368)</f>
        <v>529.13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99760.46</v>
      </c>
      <c r="G369" s="47">
        <f>SUM(G367:G368)</f>
        <v>0</v>
      </c>
      <c r="H369" s="47">
        <f>SUM(H367:H368)</f>
        <v>0</v>
      </c>
      <c r="I369" s="47">
        <f>SUM(I367:I368)</f>
        <v>99760.46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460.88</v>
      </c>
      <c r="I387" s="18"/>
      <c r="J387" s="24" t="s">
        <v>289</v>
      </c>
      <c r="K387" s="24" t="s">
        <v>289</v>
      </c>
      <c r="L387" s="56">
        <f t="shared" ref="L387:L392" si="25">SUM(F387:K387)</f>
        <v>460.88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512769</v>
      </c>
      <c r="H388" s="18">
        <v>4452.99</v>
      </c>
      <c r="I388" s="18"/>
      <c r="J388" s="24" t="s">
        <v>289</v>
      </c>
      <c r="K388" s="24" t="s">
        <v>289</v>
      </c>
      <c r="L388" s="56">
        <f t="shared" si="25"/>
        <v>517221.99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2460.9699999999998</v>
      </c>
      <c r="I389" s="18"/>
      <c r="J389" s="24" t="s">
        <v>289</v>
      </c>
      <c r="K389" s="24" t="s">
        <v>289</v>
      </c>
      <c r="L389" s="56">
        <f t="shared" si="25"/>
        <v>2460.9699999999998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169748</v>
      </c>
      <c r="H392" s="18">
        <v>1797.94</v>
      </c>
      <c r="I392" s="18"/>
      <c r="J392" s="24" t="s">
        <v>289</v>
      </c>
      <c r="K392" s="24" t="s">
        <v>289</v>
      </c>
      <c r="L392" s="56">
        <f t="shared" si="25"/>
        <v>171545.94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682517</v>
      </c>
      <c r="H393" s="139">
        <f>SUM(H387:H392)</f>
        <v>9172.7800000000007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691689.78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537.76</v>
      </c>
      <c r="I395" s="18"/>
      <c r="J395" s="24" t="s">
        <v>289</v>
      </c>
      <c r="K395" s="24" t="s">
        <v>289</v>
      </c>
      <c r="L395" s="56">
        <f t="shared" ref="L395:L400" si="26">SUM(F395:K395)</f>
        <v>537.76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315.85000000000002</v>
      </c>
      <c r="I400" s="18"/>
      <c r="J400" s="24" t="s">
        <v>289</v>
      </c>
      <c r="K400" s="24" t="s">
        <v>289</v>
      </c>
      <c r="L400" s="56">
        <f t="shared" si="26"/>
        <v>315.85000000000002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853.61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853.61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682517</v>
      </c>
      <c r="H408" s="47">
        <f>H393+H401+H407</f>
        <v>10026.390000000001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692543.39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887798.58</v>
      </c>
      <c r="L418" s="56">
        <f t="shared" si="27"/>
        <v>887798.58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887798.58</v>
      </c>
      <c r="L419" s="47">
        <f t="shared" si="28"/>
        <v>887798.58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887798.58</v>
      </c>
      <c r="L434" s="47">
        <f t="shared" si="32"/>
        <v>887798.58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1432498.38</v>
      </c>
      <c r="G439" s="18">
        <v>106703.71</v>
      </c>
      <c r="H439" s="18"/>
      <c r="I439" s="56">
        <f t="shared" ref="I439:I445" si="33">SUM(F439:H439)</f>
        <v>1539202.0899999999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1432498.38</v>
      </c>
      <c r="G446" s="13">
        <f>SUM(G439:G445)</f>
        <v>106703.71</v>
      </c>
      <c r="H446" s="13">
        <f>SUM(H439:H445)</f>
        <v>0</v>
      </c>
      <c r="I446" s="13">
        <f>SUM(I439:I445)</f>
        <v>1539202.0899999999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1432498.38</v>
      </c>
      <c r="G459" s="18">
        <v>106703.71</v>
      </c>
      <c r="H459" s="18"/>
      <c r="I459" s="56">
        <f t="shared" si="34"/>
        <v>1539202.0899999999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1432498.38</v>
      </c>
      <c r="G460" s="83">
        <f>SUM(G454:G459)</f>
        <v>106703.71</v>
      </c>
      <c r="H460" s="83">
        <f>SUM(H454:H459)</f>
        <v>0</v>
      </c>
      <c r="I460" s="83">
        <f>SUM(I454:I459)</f>
        <v>1539202.0899999999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1432498.38</v>
      </c>
      <c r="G461" s="42">
        <f>G452+G460</f>
        <v>106703.71</v>
      </c>
      <c r="H461" s="42">
        <f>H452+H460</f>
        <v>0</v>
      </c>
      <c r="I461" s="42">
        <f>I452+I460</f>
        <v>1539202.0899999999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530495.71</v>
      </c>
      <c r="G465" s="18"/>
      <c r="H465" s="18">
        <v>4156.37</v>
      </c>
      <c r="I465" s="18"/>
      <c r="J465" s="18">
        <v>1734457.28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16087601.060000001</v>
      </c>
      <c r="G468" s="18">
        <v>248236.79999999999</v>
      </c>
      <c r="H468" s="18">
        <v>18012.5</v>
      </c>
      <c r="I468" s="18"/>
      <c r="J468" s="18">
        <v>692543.39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16087601.060000001</v>
      </c>
      <c r="G470" s="53">
        <f>SUM(G468:G469)</f>
        <v>248236.79999999999</v>
      </c>
      <c r="H470" s="53">
        <f>SUM(H468:H469)</f>
        <v>18012.5</v>
      </c>
      <c r="I470" s="53">
        <f>SUM(I468:I469)</f>
        <v>0</v>
      </c>
      <c r="J470" s="53">
        <f>SUM(J468:J469)</f>
        <v>692543.39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16261804</v>
      </c>
      <c r="G472" s="18">
        <v>248236.79999999999</v>
      </c>
      <c r="H472" s="18">
        <v>15390.07</v>
      </c>
      <c r="I472" s="18"/>
      <c r="J472" s="18">
        <v>887798.58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16261804</v>
      </c>
      <c r="G474" s="53">
        <f>SUM(G472:G473)</f>
        <v>248236.79999999999</v>
      </c>
      <c r="H474" s="53">
        <f>SUM(H472:H473)</f>
        <v>15390.07</v>
      </c>
      <c r="I474" s="53">
        <f>SUM(I472:I473)</f>
        <v>0</v>
      </c>
      <c r="J474" s="53">
        <f>SUM(J472:J473)</f>
        <v>887798.58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356292.76999999955</v>
      </c>
      <c r="G476" s="53">
        <f>(G465+G470)- G474</f>
        <v>0</v>
      </c>
      <c r="H476" s="53">
        <f>(H465+H470)- H474</f>
        <v>6778.7999999999993</v>
      </c>
      <c r="I476" s="53">
        <f>(I465+I470)- I474</f>
        <v>0</v>
      </c>
      <c r="J476" s="53">
        <f>(J465+J470)- J474</f>
        <v>1539202.0899999999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2359424.42</v>
      </c>
      <c r="G521" s="18">
        <v>875621.41</v>
      </c>
      <c r="H521" s="18">
        <v>151792.81</v>
      </c>
      <c r="I521" s="18">
        <v>23181.88</v>
      </c>
      <c r="J521" s="18">
        <v>10833.21</v>
      </c>
      <c r="K521" s="18"/>
      <c r="L521" s="88">
        <f>SUM(F521:K521)</f>
        <v>3420853.73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2359424.42</v>
      </c>
      <c r="G524" s="108">
        <f t="shared" ref="G524:L524" si="36">SUM(G521:G523)</f>
        <v>875621.41</v>
      </c>
      <c r="H524" s="108">
        <f t="shared" si="36"/>
        <v>151792.81</v>
      </c>
      <c r="I524" s="108">
        <f t="shared" si="36"/>
        <v>23181.88</v>
      </c>
      <c r="J524" s="108">
        <f t="shared" si="36"/>
        <v>10833.21</v>
      </c>
      <c r="K524" s="108">
        <f t="shared" si="36"/>
        <v>0</v>
      </c>
      <c r="L524" s="89">
        <f t="shared" si="36"/>
        <v>3420853.73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646441.68999999994</v>
      </c>
      <c r="G526" s="18">
        <v>239183.43</v>
      </c>
      <c r="H526" s="18">
        <v>128731</v>
      </c>
      <c r="I526" s="18"/>
      <c r="J526" s="18"/>
      <c r="K526" s="18"/>
      <c r="L526" s="88">
        <f>SUM(F526:K526)</f>
        <v>1014356.1199999999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646441.68999999994</v>
      </c>
      <c r="G529" s="89">
        <f t="shared" ref="G529:L529" si="37">SUM(G526:G528)</f>
        <v>239183.43</v>
      </c>
      <c r="H529" s="89">
        <f t="shared" si="37"/>
        <v>128731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1014356.1199999999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23862.76</v>
      </c>
      <c r="G531" s="18">
        <v>8829.2199999999993</v>
      </c>
      <c r="H531" s="18"/>
      <c r="I531" s="18"/>
      <c r="J531" s="18"/>
      <c r="K531" s="18"/>
      <c r="L531" s="88">
        <f>SUM(F531:K531)</f>
        <v>32691.979999999996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23862.76</v>
      </c>
      <c r="G534" s="89">
        <f t="shared" ref="G534:L534" si="38">SUM(G531:G533)</f>
        <v>8829.2199999999993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32691.979999999996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2722.2</v>
      </c>
      <c r="I536" s="18"/>
      <c r="J536" s="18"/>
      <c r="K536" s="18"/>
      <c r="L536" s="88">
        <f>SUM(F536:K536)</f>
        <v>2722.2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2722.2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2722.2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164130.56</v>
      </c>
      <c r="I541" s="18"/>
      <c r="J541" s="18"/>
      <c r="K541" s="18"/>
      <c r="L541" s="88">
        <f>SUM(F541:K541)</f>
        <v>164130.56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164130.56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164130.56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3029728.8699999996</v>
      </c>
      <c r="G545" s="89">
        <f t="shared" ref="G545:L545" si="41">G524+G529+G534+G539+G544</f>
        <v>1123634.06</v>
      </c>
      <c r="H545" s="89">
        <f t="shared" si="41"/>
        <v>447376.57</v>
      </c>
      <c r="I545" s="89">
        <f t="shared" si="41"/>
        <v>23181.88</v>
      </c>
      <c r="J545" s="89">
        <f t="shared" si="41"/>
        <v>10833.21</v>
      </c>
      <c r="K545" s="89">
        <f t="shared" si="41"/>
        <v>0</v>
      </c>
      <c r="L545" s="89">
        <f t="shared" si="41"/>
        <v>4634754.59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3420853.73</v>
      </c>
      <c r="G549" s="87">
        <f>L526</f>
        <v>1014356.1199999999</v>
      </c>
      <c r="H549" s="87">
        <f>L531</f>
        <v>32691.979999999996</v>
      </c>
      <c r="I549" s="87">
        <f>L536</f>
        <v>2722.2</v>
      </c>
      <c r="J549" s="87">
        <f>L541</f>
        <v>164130.56</v>
      </c>
      <c r="K549" s="87">
        <f>SUM(F549:J549)</f>
        <v>4634754.59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3420853.73</v>
      </c>
      <c r="G552" s="89">
        <f t="shared" si="42"/>
        <v>1014356.1199999999</v>
      </c>
      <c r="H552" s="89">
        <f t="shared" si="42"/>
        <v>32691.979999999996</v>
      </c>
      <c r="I552" s="89">
        <f t="shared" si="42"/>
        <v>2722.2</v>
      </c>
      <c r="J552" s="89">
        <f t="shared" si="42"/>
        <v>164130.56</v>
      </c>
      <c r="K552" s="89">
        <f t="shared" si="42"/>
        <v>4634754.59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143200.17000000001</v>
      </c>
      <c r="G582" s="18"/>
      <c r="H582" s="18"/>
      <c r="I582" s="87">
        <f t="shared" si="47"/>
        <v>143200.17000000001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376553.46</v>
      </c>
      <c r="I591" s="18"/>
      <c r="J591" s="18"/>
      <c r="K591" s="104">
        <f t="shared" ref="K591:K597" si="48">SUM(H591:J591)</f>
        <v>376553.46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164130.56</v>
      </c>
      <c r="I592" s="18"/>
      <c r="J592" s="18"/>
      <c r="K592" s="104">
        <f t="shared" si="48"/>
        <v>164130.56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540684.02</v>
      </c>
      <c r="I598" s="108">
        <f>SUM(I591:I597)</f>
        <v>0</v>
      </c>
      <c r="J598" s="108">
        <f>SUM(J591:J597)</f>
        <v>0</v>
      </c>
      <c r="K598" s="108">
        <f>SUM(K591:K597)</f>
        <v>540684.02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22506.91</v>
      </c>
      <c r="I604" s="18"/>
      <c r="J604" s="18"/>
      <c r="K604" s="104">
        <f>SUM(H604:J604)</f>
        <v>22506.91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22506.91</v>
      </c>
      <c r="I605" s="108">
        <f>SUM(I602:I604)</f>
        <v>0</v>
      </c>
      <c r="J605" s="108">
        <f>SUM(J602:J604)</f>
        <v>0</v>
      </c>
      <c r="K605" s="108">
        <f>SUM(K602:K604)</f>
        <v>22506.91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696645.34000000008</v>
      </c>
      <c r="H617" s="109">
        <f>SUM(F52)</f>
        <v>696645.34000000008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6778.8</v>
      </c>
      <c r="H619" s="109">
        <f>SUM(H52)</f>
        <v>6778.8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1539202.0899999999</v>
      </c>
      <c r="H621" s="109">
        <f>SUM(J52)</f>
        <v>1539202.0899999999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356292.77</v>
      </c>
      <c r="H622" s="109">
        <f>F476</f>
        <v>356292.76999999955</v>
      </c>
      <c r="I622" s="121" t="s">
        <v>101</v>
      </c>
      <c r="J622" s="109">
        <f t="shared" ref="J622:J655" si="50">G622-H622</f>
        <v>4.6566128730773926E-10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6778.8</v>
      </c>
      <c r="H624" s="109">
        <f>H476</f>
        <v>6778.7999999999993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1539202.0899999999</v>
      </c>
      <c r="H626" s="109">
        <f>J476</f>
        <v>1539202.0899999999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16087601.059999999</v>
      </c>
      <c r="H627" s="104">
        <f>SUM(F468)</f>
        <v>16087601.060000001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248236.79999999999</v>
      </c>
      <c r="H628" s="104">
        <f>SUM(G468)</f>
        <v>248236.79999999999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18012.5</v>
      </c>
      <c r="H629" s="104">
        <f>SUM(H468)</f>
        <v>18012.5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692543.39</v>
      </c>
      <c r="H631" s="104">
        <f>SUM(J468)</f>
        <v>692543.39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16261804</v>
      </c>
      <c r="H632" s="104">
        <f>SUM(F472)</f>
        <v>16261804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15390.07</v>
      </c>
      <c r="H633" s="104">
        <f>SUM(H472)</f>
        <v>15390.07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99760.46</v>
      </c>
      <c r="H634" s="104">
        <f>I369</f>
        <v>99760.46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248236.79999999999</v>
      </c>
      <c r="H635" s="104">
        <f>SUM(G472)</f>
        <v>248236.79999999999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692543.39</v>
      </c>
      <c r="H637" s="164">
        <f>SUM(J468)</f>
        <v>692543.39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887798.58</v>
      </c>
      <c r="H638" s="164">
        <f>SUM(J472)</f>
        <v>887798.58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1432498.38</v>
      </c>
      <c r="H639" s="104">
        <f>SUM(F461)</f>
        <v>1432498.38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106703.71</v>
      </c>
      <c r="H640" s="104">
        <f>SUM(G461)</f>
        <v>106703.71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1539202.0899999999</v>
      </c>
      <c r="H642" s="104">
        <f>SUM(I461)</f>
        <v>1539202.0899999999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10026.39</v>
      </c>
      <c r="H644" s="104">
        <f>H408</f>
        <v>10026.390000000001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682517</v>
      </c>
      <c r="H645" s="104">
        <f>G408</f>
        <v>682517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692543.39</v>
      </c>
      <c r="H646" s="104">
        <f>L408</f>
        <v>692543.39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540684.02</v>
      </c>
      <c r="H647" s="104">
        <f>L208+L226+L244</f>
        <v>540684.02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22506.91</v>
      </c>
      <c r="H648" s="104">
        <f>(J257+J338)-(J255+J336)</f>
        <v>22506.91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540684.02</v>
      </c>
      <c r="H649" s="104">
        <f>H598</f>
        <v>540684.02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682517</v>
      </c>
      <c r="H655" s="104">
        <f>K266+K347</f>
        <v>682517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15842913.870000001</v>
      </c>
      <c r="G660" s="19">
        <f>(L229+L309+L359)</f>
        <v>0</v>
      </c>
      <c r="H660" s="19">
        <f>(L247+L328+L360)</f>
        <v>0</v>
      </c>
      <c r="I660" s="19">
        <f>SUM(F660:H660)</f>
        <v>15842913.870000001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138381.03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138381.03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540684.02</v>
      </c>
      <c r="G662" s="19">
        <f>(L226+L306)-(J226+J306)</f>
        <v>0</v>
      </c>
      <c r="H662" s="19">
        <f>(L244+L325)-(J244+J325)</f>
        <v>0</v>
      </c>
      <c r="I662" s="19">
        <f>SUM(F662:H662)</f>
        <v>540684.02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165707.08000000002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165707.08000000002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14998141.74</v>
      </c>
      <c r="G664" s="19">
        <f>G660-SUM(G661:G663)</f>
        <v>0</v>
      </c>
      <c r="H664" s="19">
        <f>H660-SUM(H661:H663)</f>
        <v>0</v>
      </c>
      <c r="I664" s="19">
        <f>I660-SUM(I661:I663)</f>
        <v>14998141.74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957.04</v>
      </c>
      <c r="G665" s="248"/>
      <c r="H665" s="248"/>
      <c r="I665" s="19">
        <f>SUM(F665:H665)</f>
        <v>957.04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15671.38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15671.38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15671.38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15671.38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EXETER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5038022.4000000004</v>
      </c>
      <c r="C9" s="229">
        <f>'DOE25'!G197+'DOE25'!G215+'DOE25'!G233+'DOE25'!G276+'DOE25'!G295+'DOE25'!G314</f>
        <v>1869693.42</v>
      </c>
    </row>
    <row r="10" spans="1:3" x14ac:dyDescent="0.2">
      <c r="A10" t="s">
        <v>779</v>
      </c>
      <c r="B10" s="240">
        <v>4732445.38</v>
      </c>
      <c r="C10" s="240">
        <v>1757511.81</v>
      </c>
    </row>
    <row r="11" spans="1:3" x14ac:dyDescent="0.2">
      <c r="A11" t="s">
        <v>780</v>
      </c>
      <c r="B11" s="240">
        <v>305577.02</v>
      </c>
      <c r="C11" s="240">
        <v>112181.61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5038022.4000000004</v>
      </c>
      <c r="C13" s="231">
        <f>SUM(C10:C12)</f>
        <v>1869693.4200000002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2359424.42</v>
      </c>
      <c r="C18" s="229">
        <f>'DOE25'!G198+'DOE25'!G216+'DOE25'!G234+'DOE25'!G277+'DOE25'!G296+'DOE25'!G315</f>
        <v>875621.41</v>
      </c>
    </row>
    <row r="19" spans="1:3" x14ac:dyDescent="0.2">
      <c r="A19" t="s">
        <v>779</v>
      </c>
      <c r="B19" s="240">
        <v>1280784.18</v>
      </c>
      <c r="C19" s="240">
        <v>472835.56</v>
      </c>
    </row>
    <row r="20" spans="1:3" x14ac:dyDescent="0.2">
      <c r="A20" t="s">
        <v>780</v>
      </c>
      <c r="B20" s="240">
        <v>1078640.24</v>
      </c>
      <c r="C20" s="240">
        <v>402785.85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2359424.42</v>
      </c>
      <c r="C22" s="231">
        <f>SUM(C19:C21)</f>
        <v>875621.40999999992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37071.370000000003</v>
      </c>
      <c r="C36" s="235">
        <f>'DOE25'!G200+'DOE25'!G218+'DOE25'!G236+'DOE25'!G279+'DOE25'!G298+'DOE25'!G317</f>
        <v>13757.8</v>
      </c>
    </row>
    <row r="37" spans="1:3" x14ac:dyDescent="0.2">
      <c r="A37" t="s">
        <v>779</v>
      </c>
      <c r="B37" s="240">
        <v>37071.370000000003</v>
      </c>
      <c r="C37" s="240">
        <v>13757.8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37071.370000000003</v>
      </c>
      <c r="C40" s="231">
        <f>SUM(C37:C39)</f>
        <v>13757.8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9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EXETER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10620650.290000001</v>
      </c>
      <c r="D5" s="20">
        <f>SUM('DOE25'!L197:L200)+SUM('DOE25'!L215:L218)+SUM('DOE25'!L233:L236)-F5-G5</f>
        <v>10609817.08</v>
      </c>
      <c r="E5" s="243"/>
      <c r="F5" s="255">
        <f>SUM('DOE25'!J197:J200)+SUM('DOE25'!J215:J218)+SUM('DOE25'!J233:J236)</f>
        <v>10833.21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1512878.88</v>
      </c>
      <c r="D6" s="20">
        <f>'DOE25'!L202+'DOE25'!L220+'DOE25'!L238-F6-G6</f>
        <v>1512878.88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627155.31000000006</v>
      </c>
      <c r="D7" s="20">
        <f>'DOE25'!L203+'DOE25'!L221+'DOE25'!L239-F7-G7</f>
        <v>627155.31000000006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325063.90999999997</v>
      </c>
      <c r="D8" s="243"/>
      <c r="E8" s="20">
        <f>'DOE25'!L204+'DOE25'!L222+'DOE25'!L240-F8-G8-D9-D11</f>
        <v>325063.90999999997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34774.400000000001</v>
      </c>
      <c r="D9" s="244">
        <v>34774.400000000001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14200</v>
      </c>
      <c r="D10" s="243"/>
      <c r="E10" s="244">
        <v>14200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48513.2</v>
      </c>
      <c r="D11" s="244">
        <v>48513.2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851842.62999999989</v>
      </c>
      <c r="D12" s="20">
        <f>'DOE25'!L205+'DOE25'!L223+'DOE25'!L241-F12-G12</f>
        <v>848470.65999999992</v>
      </c>
      <c r="E12" s="243"/>
      <c r="F12" s="255">
        <f>'DOE25'!J205+'DOE25'!J223+'DOE25'!J241</f>
        <v>714</v>
      </c>
      <c r="G12" s="53">
        <f>'DOE25'!K205+'DOE25'!K223+'DOE25'!K241</f>
        <v>2657.97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1017724.3600000001</v>
      </c>
      <c r="D14" s="20">
        <f>'DOE25'!L207+'DOE25'!L225+'DOE25'!L243-F14-G14</f>
        <v>1006764.6600000001</v>
      </c>
      <c r="E14" s="243"/>
      <c r="F14" s="255">
        <f>'DOE25'!J207+'DOE25'!J225+'DOE25'!J243</f>
        <v>10959.7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540684.02</v>
      </c>
      <c r="D15" s="20">
        <f>'DOE25'!L208+'DOE25'!L226+'DOE25'!L244-F15-G15</f>
        <v>540684.02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149005.46999999997</v>
      </c>
      <c r="D29" s="20">
        <f>'DOE25'!L358+'DOE25'!L359+'DOE25'!L360-'DOE25'!I367-F29-G29</f>
        <v>149005.46999999997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15390.07</v>
      </c>
      <c r="D31" s="20">
        <f>'DOE25'!L290+'DOE25'!L309+'DOE25'!L328+'DOE25'!L333+'DOE25'!L334+'DOE25'!L335-F31-G31</f>
        <v>15390.07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15393453.750000002</v>
      </c>
      <c r="E33" s="246">
        <f>SUM(E5:E31)</f>
        <v>339263.91</v>
      </c>
      <c r="F33" s="246">
        <f>SUM(F5:F31)</f>
        <v>22506.91</v>
      </c>
      <c r="G33" s="246">
        <f>SUM(G5:G31)</f>
        <v>2657.97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339263.91</v>
      </c>
      <c r="E35" s="249"/>
    </row>
    <row r="36" spans="2:8" ht="12" thickTop="1" x14ac:dyDescent="0.2">
      <c r="B36" t="s">
        <v>815</v>
      </c>
      <c r="D36" s="20">
        <f>D33</f>
        <v>15393453.750000002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192601.18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1539202.0899999999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434526.63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6778.8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65430.49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4087.04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696645.34000000008</v>
      </c>
      <c r="D18" s="41">
        <f>SUM(D8:D17)</f>
        <v>0</v>
      </c>
      <c r="E18" s="41">
        <f>SUM(E8:E17)</f>
        <v>6778.8</v>
      </c>
      <c r="F18" s="41">
        <f>SUM(F8:F17)</f>
        <v>0</v>
      </c>
      <c r="G18" s="41">
        <f>SUM(G8:G17)</f>
        <v>1539202.0899999999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6778.8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276905.7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7952.15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25290.240000000002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8989.7999999999993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13610.88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340352.57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150000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6778.8</v>
      </c>
      <c r="F47" s="95">
        <f>'DOE25'!I48</f>
        <v>0</v>
      </c>
      <c r="G47" s="95">
        <f>'DOE25'!J48</f>
        <v>1539202.0899999999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206292.77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356292.77</v>
      </c>
      <c r="D50" s="41">
        <f>SUM(D34:D49)</f>
        <v>0</v>
      </c>
      <c r="E50" s="41">
        <f>SUM(E34:E49)</f>
        <v>6778.8</v>
      </c>
      <c r="F50" s="41">
        <f>SUM(F34:F49)</f>
        <v>0</v>
      </c>
      <c r="G50" s="41">
        <f>SUM(G34:G49)</f>
        <v>1539202.0899999999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696645.34000000008</v>
      </c>
      <c r="D51" s="41">
        <f>D50+D31</f>
        <v>0</v>
      </c>
      <c r="E51" s="41">
        <f>E50+E31</f>
        <v>6778.8</v>
      </c>
      <c r="F51" s="41">
        <f>F50+F31</f>
        <v>0</v>
      </c>
      <c r="G51" s="41">
        <f>G50+G31</f>
        <v>1539202.0899999999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11008751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32668.82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2797.01</v>
      </c>
      <c r="D59" s="95">
        <f>'DOE25'!G96</f>
        <v>18.22</v>
      </c>
      <c r="E59" s="95">
        <f>'DOE25'!H96</f>
        <v>0</v>
      </c>
      <c r="F59" s="95">
        <f>'DOE25'!I96</f>
        <v>0</v>
      </c>
      <c r="G59" s="95">
        <f>'DOE25'!J96</f>
        <v>10026.39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137734.48000000001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50562.36</v>
      </c>
      <c r="D61" s="95">
        <f>SUM('DOE25'!G98:G110)</f>
        <v>646.54999999999995</v>
      </c>
      <c r="E61" s="95">
        <f>SUM('DOE25'!H98:H110)</f>
        <v>18012.5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86028.19</v>
      </c>
      <c r="D62" s="130">
        <f>SUM(D57:D61)</f>
        <v>138399.25</v>
      </c>
      <c r="E62" s="130">
        <f>SUM(E57:E61)</f>
        <v>18012.5</v>
      </c>
      <c r="F62" s="130">
        <f>SUM(F57:F61)</f>
        <v>0</v>
      </c>
      <c r="G62" s="130">
        <f>SUM(G57:G61)</f>
        <v>10026.39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11094779.189999999</v>
      </c>
      <c r="D63" s="22">
        <f>D56+D62</f>
        <v>138399.25</v>
      </c>
      <c r="E63" s="22">
        <f>E56+E62</f>
        <v>18012.5</v>
      </c>
      <c r="F63" s="22">
        <f>F56+F62</f>
        <v>0</v>
      </c>
      <c r="G63" s="22">
        <f>G56+G62</f>
        <v>10026.39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2097144.46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1746343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3843487.46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99094.04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3639.08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99094.04</v>
      </c>
      <c r="D78" s="130">
        <f>SUM(D72:D77)</f>
        <v>3639.08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3942581.5</v>
      </c>
      <c r="D81" s="130">
        <f>SUM(D79:D80)+D78+D70</f>
        <v>3639.08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162441.79</v>
      </c>
      <c r="D88" s="95">
        <f>SUM('DOE25'!G153:G161)</f>
        <v>106198.47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162441.79</v>
      </c>
      <c r="D91" s="131">
        <f>SUM(D85:D90)</f>
        <v>106198.47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682517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887798.58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887798.58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682517</v>
      </c>
    </row>
    <row r="104" spans="1:7" ht="12.75" thickTop="1" thickBot="1" x14ac:dyDescent="0.25">
      <c r="A104" s="33" t="s">
        <v>765</v>
      </c>
      <c r="C104" s="86">
        <f>C63+C81+C91+C103</f>
        <v>16087601.059999999</v>
      </c>
      <c r="D104" s="86">
        <f>D63+D81+D91+D103</f>
        <v>248236.79999999999</v>
      </c>
      <c r="E104" s="86">
        <f>E63+E81+E91+E103</f>
        <v>18012.5</v>
      </c>
      <c r="F104" s="86">
        <f>F63+F81+F91+F103</f>
        <v>0</v>
      </c>
      <c r="G104" s="86">
        <f>G63+G81+G103</f>
        <v>692543.39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7148967.3900000006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3420853.73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50829.17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10620650.290000001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1512878.88</v>
      </c>
      <c r="D118" s="24" t="s">
        <v>289</v>
      </c>
      <c r="E118" s="95">
        <f>+('DOE25'!L281)+('DOE25'!L300)+('DOE25'!L319)</f>
        <v>15390.07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627155.31000000006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408351.51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851842.62999999989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1017724.3600000001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540684.02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248236.79999999999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4958636.7100000009</v>
      </c>
      <c r="D128" s="86">
        <f>SUM(D118:D127)</f>
        <v>248236.79999999999</v>
      </c>
      <c r="E128" s="86">
        <f>SUM(E118:E127)</f>
        <v>15390.07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887798.58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691689.78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853.61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-10026.390000000014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682517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887798.58</v>
      </c>
    </row>
    <row r="145" spans="1:9" ht="12.75" thickTop="1" thickBot="1" x14ac:dyDescent="0.25">
      <c r="A145" s="33" t="s">
        <v>244</v>
      </c>
      <c r="C145" s="86">
        <f>(C115+C128+C144)</f>
        <v>16261804.000000002</v>
      </c>
      <c r="D145" s="86">
        <f>(D115+D128+D144)</f>
        <v>248236.79999999999</v>
      </c>
      <c r="E145" s="86">
        <f>(E115+E128+E144)</f>
        <v>15390.07</v>
      </c>
      <c r="F145" s="86">
        <f>(F115+F128+F144)</f>
        <v>0</v>
      </c>
      <c r="G145" s="86">
        <f>(G115+G128+G144)</f>
        <v>887798.58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EXETER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15671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15671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7148967</v>
      </c>
      <c r="D10" s="182">
        <f>ROUND((C10/$C$28)*100,1)</f>
        <v>45.5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3420854</v>
      </c>
      <c r="D11" s="182">
        <f>ROUND((C11/$C$28)*100,1)</f>
        <v>21.8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50829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1528269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627155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408352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851843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1017724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540684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109855.97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15704532.970000001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15704532.970000001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11008751</v>
      </c>
      <c r="D35" s="182">
        <f t="shared" ref="D35:D40" si="1">ROUND((C35/$C$41)*100,1)</f>
        <v>71.8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114085.30000000075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3843487</v>
      </c>
      <c r="D37" s="182">
        <f t="shared" si="1"/>
        <v>25.1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102733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268640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15337696.300000001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EXETER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2015-08-27T15:26:06Z</cp:lastPrinted>
  <dcterms:created xsi:type="dcterms:W3CDTF">1997-12-04T19:04:30Z</dcterms:created>
  <dcterms:modified xsi:type="dcterms:W3CDTF">2015-08-27T15:26:13Z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