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1" i="12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L283" i="1"/>
  <c r="L284" i="1"/>
  <c r="L285" i="1"/>
  <c r="E122" i="2" s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E112" i="2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E131" i="2" s="1"/>
  <c r="L342" i="1"/>
  <c r="E132" i="2" s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F85" i="2" s="1"/>
  <c r="I162" i="1"/>
  <c r="C13" i="10"/>
  <c r="L250" i="1"/>
  <c r="C113" i="2" s="1"/>
  <c r="L332" i="1"/>
  <c r="L254" i="1"/>
  <c r="L268" i="1"/>
  <c r="L269" i="1"/>
  <c r="C143" i="2" s="1"/>
  <c r="L349" i="1"/>
  <c r="L350" i="1"/>
  <c r="E143" i="2" s="1"/>
  <c r="I665" i="1"/>
  <c r="I670" i="1"/>
  <c r="I669" i="1"/>
  <c r="C42" i="10"/>
  <c r="C3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L270" i="1" s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C81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C112" i="2"/>
  <c r="E113" i="2"/>
  <c r="C114" i="2"/>
  <c r="D115" i="2"/>
  <c r="F115" i="2"/>
  <c r="G115" i="2"/>
  <c r="C120" i="2"/>
  <c r="C124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F408" i="1"/>
  <c r="H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G641" i="1" s="1"/>
  <c r="F452" i="1"/>
  <c r="F461" i="1" s="1"/>
  <c r="H639" i="1" s="1"/>
  <c r="G452" i="1"/>
  <c r="H452" i="1"/>
  <c r="F460" i="1"/>
  <c r="G460" i="1"/>
  <c r="H460" i="1"/>
  <c r="H461" i="1" s="1"/>
  <c r="H641" i="1" s="1"/>
  <c r="G461" i="1"/>
  <c r="H640" i="1" s="1"/>
  <c r="F470" i="1"/>
  <c r="G470" i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43" i="1"/>
  <c r="G644" i="1"/>
  <c r="G650" i="1"/>
  <c r="G652" i="1"/>
  <c r="H652" i="1"/>
  <c r="G653" i="1"/>
  <c r="H653" i="1"/>
  <c r="G654" i="1"/>
  <c r="H654" i="1"/>
  <c r="H655" i="1"/>
  <c r="J655" i="1" s="1"/>
  <c r="I257" i="1"/>
  <c r="I271" i="1" s="1"/>
  <c r="C70" i="2"/>
  <c r="D17" i="13"/>
  <c r="C17" i="13" s="1"/>
  <c r="C91" i="2"/>
  <c r="D91" i="2"/>
  <c r="E78" i="2"/>
  <c r="I169" i="1"/>
  <c r="J476" i="1"/>
  <c r="H626" i="1" s="1"/>
  <c r="F169" i="1"/>
  <c r="G22" i="2"/>
  <c r="L393" i="1"/>
  <c r="C138" i="2" s="1"/>
  <c r="H25" i="13"/>
  <c r="C25" i="13" s="1"/>
  <c r="G192" i="1"/>
  <c r="E16" i="13"/>
  <c r="C16" i="13" s="1"/>
  <c r="G36" i="2"/>
  <c r="H33" i="13"/>
  <c r="J649" i="1" l="1"/>
  <c r="H571" i="1"/>
  <c r="L565" i="1"/>
  <c r="J571" i="1"/>
  <c r="L256" i="1"/>
  <c r="F257" i="1"/>
  <c r="F271" i="1" s="1"/>
  <c r="H257" i="1"/>
  <c r="H271" i="1" s="1"/>
  <c r="H552" i="1"/>
  <c r="L351" i="1"/>
  <c r="J644" i="1"/>
  <c r="K545" i="1"/>
  <c r="G545" i="1"/>
  <c r="G408" i="1"/>
  <c r="H645" i="1" s="1"/>
  <c r="L382" i="1"/>
  <c r="G636" i="1" s="1"/>
  <c r="J636" i="1" s="1"/>
  <c r="K338" i="1"/>
  <c r="K352" i="1" s="1"/>
  <c r="I552" i="1"/>
  <c r="G552" i="1"/>
  <c r="C29" i="10"/>
  <c r="C26" i="10"/>
  <c r="A31" i="12"/>
  <c r="J643" i="1"/>
  <c r="H662" i="1"/>
  <c r="I662" i="1" s="1"/>
  <c r="L247" i="1"/>
  <c r="L229" i="1"/>
  <c r="K598" i="1"/>
  <c r="G647" i="1" s="1"/>
  <c r="F571" i="1"/>
  <c r="K571" i="1"/>
  <c r="L560" i="1"/>
  <c r="L571" i="1" s="1"/>
  <c r="K503" i="1"/>
  <c r="L419" i="1"/>
  <c r="K257" i="1"/>
  <c r="F192" i="1"/>
  <c r="E124" i="2"/>
  <c r="J140" i="1"/>
  <c r="J193" i="1" s="1"/>
  <c r="G646" i="1" s="1"/>
  <c r="H140" i="1"/>
  <c r="G62" i="2"/>
  <c r="E114" i="2"/>
  <c r="E123" i="2"/>
  <c r="D15" i="13"/>
  <c r="C15" i="13" s="1"/>
  <c r="C123" i="2"/>
  <c r="C119" i="2"/>
  <c r="C118" i="2"/>
  <c r="C128" i="2" s="1"/>
  <c r="C125" i="2"/>
  <c r="G157" i="2"/>
  <c r="G156" i="2"/>
  <c r="F78" i="2"/>
  <c r="F81" i="2" s="1"/>
  <c r="E62" i="2"/>
  <c r="E63" i="2" s="1"/>
  <c r="D50" i="2"/>
  <c r="G161" i="2"/>
  <c r="E103" i="2"/>
  <c r="D81" i="2"/>
  <c r="F18" i="2"/>
  <c r="I545" i="1"/>
  <c r="H545" i="1"/>
  <c r="J552" i="1"/>
  <c r="K551" i="1"/>
  <c r="A40" i="12"/>
  <c r="A13" i="12"/>
  <c r="H52" i="1"/>
  <c r="H619" i="1" s="1"/>
  <c r="J619" i="1" s="1"/>
  <c r="D62" i="2"/>
  <c r="D63" i="2" s="1"/>
  <c r="G338" i="1"/>
  <c r="G352" i="1" s="1"/>
  <c r="D29" i="13"/>
  <c r="C29" i="13" s="1"/>
  <c r="D127" i="2"/>
  <c r="D128" i="2" s="1"/>
  <c r="D145" i="2" s="1"/>
  <c r="G164" i="2"/>
  <c r="F552" i="1"/>
  <c r="K549" i="1"/>
  <c r="C12" i="10"/>
  <c r="E109" i="2"/>
  <c r="H476" i="1"/>
  <c r="H624" i="1" s="1"/>
  <c r="C16" i="10"/>
  <c r="E121" i="2"/>
  <c r="J338" i="1"/>
  <c r="J352" i="1" s="1"/>
  <c r="E119" i="2"/>
  <c r="H338" i="1"/>
  <c r="H352" i="1" s="1"/>
  <c r="E120" i="2"/>
  <c r="E110" i="2"/>
  <c r="E115" i="2" s="1"/>
  <c r="C10" i="10"/>
  <c r="L328" i="1"/>
  <c r="H660" i="1" s="1"/>
  <c r="C17" i="10"/>
  <c r="F338" i="1"/>
  <c r="F352" i="1" s="1"/>
  <c r="G476" i="1"/>
  <c r="H623" i="1" s="1"/>
  <c r="J623" i="1" s="1"/>
  <c r="F476" i="1"/>
  <c r="H622" i="1" s="1"/>
  <c r="J622" i="1" s="1"/>
  <c r="C35" i="10"/>
  <c r="J641" i="1"/>
  <c r="J625" i="1"/>
  <c r="F112" i="1"/>
  <c r="E81" i="2"/>
  <c r="D7" i="13"/>
  <c r="C7" i="13" s="1"/>
  <c r="D12" i="13"/>
  <c r="C12" i="13" s="1"/>
  <c r="L290" i="1"/>
  <c r="H647" i="1"/>
  <c r="J647" i="1" s="1"/>
  <c r="L614" i="1"/>
  <c r="L529" i="1"/>
  <c r="G257" i="1"/>
  <c r="G271" i="1" s="1"/>
  <c r="C20" i="10"/>
  <c r="L362" i="1"/>
  <c r="G635" i="1" s="1"/>
  <c r="J635" i="1" s="1"/>
  <c r="C25" i="10"/>
  <c r="E118" i="2"/>
  <c r="C19" i="10"/>
  <c r="G624" i="1"/>
  <c r="J624" i="1" s="1"/>
  <c r="L544" i="1"/>
  <c r="L524" i="1"/>
  <c r="C21" i="10"/>
  <c r="H112" i="1"/>
  <c r="D14" i="13"/>
  <c r="C14" i="13" s="1"/>
  <c r="E8" i="13"/>
  <c r="C8" i="13" s="1"/>
  <c r="G651" i="1"/>
  <c r="J651" i="1" s="1"/>
  <c r="G645" i="1"/>
  <c r="J645" i="1" s="1"/>
  <c r="L534" i="1"/>
  <c r="K500" i="1"/>
  <c r="I460" i="1"/>
  <c r="I452" i="1"/>
  <c r="I461" i="1" s="1"/>
  <c r="H642" i="1" s="1"/>
  <c r="J642" i="1" s="1"/>
  <c r="I446" i="1"/>
  <c r="G642" i="1" s="1"/>
  <c r="G112" i="1"/>
  <c r="J640" i="1"/>
  <c r="H661" i="1"/>
  <c r="G661" i="1"/>
  <c r="C18" i="10"/>
  <c r="L309" i="1"/>
  <c r="G660" i="1" s="1"/>
  <c r="C15" i="10"/>
  <c r="K271" i="1"/>
  <c r="C11" i="10"/>
  <c r="D5" i="13"/>
  <c r="C5" i="13" s="1"/>
  <c r="C110" i="2"/>
  <c r="C115" i="2" s="1"/>
  <c r="E13" i="13"/>
  <c r="C13" i="13" s="1"/>
  <c r="C122" i="2"/>
  <c r="D18" i="2"/>
  <c r="E31" i="2"/>
  <c r="D31" i="2"/>
  <c r="D51" i="2" s="1"/>
  <c r="C18" i="2"/>
  <c r="J617" i="1"/>
  <c r="E33" i="13"/>
  <c r="D35" i="13" s="1"/>
  <c r="L211" i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G50" i="2"/>
  <c r="J652" i="1"/>
  <c r="G571" i="1"/>
  <c r="I434" i="1"/>
  <c r="G434" i="1"/>
  <c r="I663" i="1"/>
  <c r="C27" i="10"/>
  <c r="E104" i="2" l="1"/>
  <c r="L408" i="1"/>
  <c r="G637" i="1" s="1"/>
  <c r="J637" i="1" s="1"/>
  <c r="H648" i="1"/>
  <c r="J648" i="1" s="1"/>
  <c r="F104" i="2"/>
  <c r="K552" i="1"/>
  <c r="L545" i="1"/>
  <c r="D104" i="2"/>
  <c r="I661" i="1"/>
  <c r="H664" i="1"/>
  <c r="H672" i="1" s="1"/>
  <c r="C6" i="10" s="1"/>
  <c r="G664" i="1"/>
  <c r="G672" i="1" s="1"/>
  <c r="C5" i="10" s="1"/>
  <c r="C36" i="10"/>
  <c r="E128" i="2"/>
  <c r="E145" i="2" s="1"/>
  <c r="C28" i="10"/>
  <c r="D24" i="10" s="1"/>
  <c r="L338" i="1"/>
  <c r="L352" i="1" s="1"/>
  <c r="G633" i="1" s="1"/>
  <c r="J633" i="1" s="1"/>
  <c r="F193" i="1"/>
  <c r="G627" i="1" s="1"/>
  <c r="J627" i="1" s="1"/>
  <c r="F660" i="1"/>
  <c r="I660" i="1" s="1"/>
  <c r="I664" i="1" s="1"/>
  <c r="I672" i="1" s="1"/>
  <c r="C7" i="10" s="1"/>
  <c r="C104" i="2"/>
  <c r="G104" i="2"/>
  <c r="D31" i="13"/>
  <c r="C31" i="13" s="1"/>
  <c r="H646" i="1"/>
  <c r="J646" i="1" s="1"/>
  <c r="G51" i="2"/>
  <c r="C145" i="2"/>
  <c r="E51" i="2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64" i="1" l="1"/>
  <c r="F667" i="1" s="1"/>
  <c r="H667" i="1"/>
  <c r="G667" i="1"/>
  <c r="D20" i="10"/>
  <c r="C30" i="10"/>
  <c r="D25" i="10"/>
  <c r="D10" i="10"/>
  <c r="D23" i="10"/>
  <c r="D26" i="10"/>
  <c r="D16" i="10"/>
  <c r="D15" i="10"/>
  <c r="D19" i="10"/>
  <c r="D13" i="10"/>
  <c r="D11" i="10"/>
  <c r="D21" i="10"/>
  <c r="D22" i="10"/>
  <c r="D27" i="10"/>
  <c r="D18" i="10"/>
  <c r="D17" i="10"/>
  <c r="D12" i="10"/>
  <c r="D33" i="13"/>
  <c r="D36" i="13" s="1"/>
  <c r="I667" i="1"/>
  <c r="H656" i="1"/>
  <c r="C41" i="10"/>
  <c r="D38" i="10" s="1"/>
  <c r="F672" i="1" l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<sst xmlns="http://schemas.openxmlformats.org/spreadsheetml/2006/main" count="3956" uniqueCount="914">
  <si>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</si>
  <si>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</si>
  <si>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</si>
  <si>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</si>
  <si>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</si>
  <si>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</si>
  <si>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</si>
  <si>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</si>
  <si>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</si>
  <si>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</si>
  <si>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</si>
  <si>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</si>
  <si>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</si>
  <si>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</si>
  <si>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</si>
  <si>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</si>
  <si>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</si>
  <si>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</si>
  <si>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</si>
  <si>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</si>
  <si>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</si>
  <si>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</si>
  <si>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</si>
  <si>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</si>
  <si>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</si>
  <si>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</si>
  <si>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</si>
  <si>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</si>
  <si>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</si>
  <si>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</si>
  <si>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</si>
  <si>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</si>
  <si>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</si>
  <si>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</si>
  <si>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</si>
  <si>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</si>
  <si>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</si>
  <si>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</si>
  <si>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</si>
  <si>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</si>
  <si>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</si>
  <si>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</si>
  <si>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</si>
  <si>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</si>
  <si>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</si>
  <si>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</si>
  <si>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</si>
  <si>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</si>
  <si>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</si>
  <si>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</si>
  <si>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</si>
  <si>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</si>
  <si>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</si>
  <si>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</si>
  <si>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</si>
  <si>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</si>
  <si>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</si>
  <si>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</si>
  <si>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</si>
  <si>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</si>
  <si>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</si>
  <si>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</si>
  <si>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</si>
  <si>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</si>
  <si>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</si>
  <si>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</si>
  <si>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</si>
  <si>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</si>
  <si>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</si>
  <si>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</si>
  <si>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</si>
  <si>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</si>
  <si>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</si>
  <si>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</si>
  <si>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</si>
  <si>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</si>
  <si>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</si>
  <si>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</si>
  <si>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</si>
  <si>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</si>
  <si>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</si>
  <si>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</si>
  <si>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</si>
  <si>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</si>
  <si>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</si>
  <si>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</si>
  <si>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</si>
  <si>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</si>
  <si>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</si>
  <si>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</si>
  <si>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</si>
  <si>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</si>
  <si>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</si>
  <si>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</si>
  <si>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</si>
  <si>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</si>
  <si>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</si>
  <si>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</si>
  <si>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</si>
  <si>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</si>
  <si>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</si>
  <si>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</si>
  <si>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</si>
  <si>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</si>
  <si>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</si>
  <si>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</si>
  <si>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</si>
  <si>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</si>
  <si>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</si>
  <si>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</si>
  <si>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</si>
  <si>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</si>
  <si>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</si>
  <si>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</si>
  <si>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</si>
  <si>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</si>
  <si>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</si>
  <si>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</si>
  <si>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</si>
  <si>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</si>
  <si>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</si>
  <si>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</si>
  <si>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</si>
  <si>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</si>
  <si>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</si>
  <si>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</si>
  <si>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</si>
  <si>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</si>
  <si>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</si>
  <si>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</si>
  <si>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</si>
  <si>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</si>
  <si>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</si>
  <si>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</si>
  <si>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</si>
  <si>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</si>
  <si>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</si>
  <si>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</si>
  <si>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</si>
  <si>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</si>
  <si>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</si>
  <si>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</si>
  <si>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</si>
  <si>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</si>
  <si>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</si>
  <si>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</si>
  <si>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</si>
  <si>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</si>
  <si>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</si>
  <si>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</si>
  <si>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</si>
  <si>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</si>
  <si>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</si>
  <si>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</si>
  <si>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</si>
  <si>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</si>
  <si>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</si>
  <si>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</si>
  <si>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</si>
  <si>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</si>
  <si>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</si>
  <si>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</si>
  <si>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</si>
  <si>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</si>
  <si>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</si>
  <si>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</si>
  <si>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</si>
  <si>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</si>
  <si>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</si>
  <si>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</si>
  <si>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</si>
  <si>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</si>
  <si>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</si>
  <si>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</si>
  <si>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</si>
  <si>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</si>
  <si>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</si>
  <si>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</si>
  <si>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</si>
  <si>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</si>
  <si>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</si>
  <si>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</si>
  <si>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</si>
  <si>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</si>
  <si>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</si>
  <si>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</si>
  <si>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</si>
  <si>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</si>
  <si>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</si>
  <si>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</si>
  <si>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</si>
  <si>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</si>
  <si>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</si>
  <si>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</si>
  <si>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</si>
  <si>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</si>
  <si>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</si>
  <si>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</si>
  <si>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</si>
  <si>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</si>
  <si>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</si>
  <si>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</si>
  <si>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</si>
  <si>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</si>
  <si>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</si>
  <si>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</si>
  <si>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</si>
  <si>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</si>
  <si>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</si>
  <si>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</si>
  <si>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</si>
  <si>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</si>
  <si>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</si>
  <si>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</si>
  <si>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</si>
  <si>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</si>
  <si>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</si>
  <si>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</si>
  <si>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</si>
  <si>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</si>
  <si>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</si>
  <si>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</si>
  <si>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</si>
  <si>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</si>
  <si>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</si>
  <si>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</si>
  <si>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</si>
  <si>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</si>
  <si>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</si>
  <si>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</si>
  <si>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</si>
  <si>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</si>
  <si>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</si>
  <si>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</si>
  <si>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</si>
  <si>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</si>
  <si>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</si>
  <si>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</si>
  <si>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</si>
  <si>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</si>
  <si>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</si>
  <si>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</si>
  <si>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</si>
  <si>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</si>
  <si>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</si>
  <si>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</si>
  <si>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</si>
  <si>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</si>
  <si>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</si>
  <si>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</si>
  <si>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</si>
  <si>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</si>
  <si>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</si>
  <si>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</si>
  <si>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</si>
  <si>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</si>
  <si>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</si>
  <si>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</si>
  <si>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</si>
  <si>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</si>
  <si>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</si>
  <si>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</si>
  <si>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</si>
  <si>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</si>
  <si>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</si>
  <si>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</si>
  <si>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</si>
  <si>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</si>
  <si>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</si>
  <si>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</si>
  <si>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</si>
  <si>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</si>
  <si>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</si>
  <si>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</si>
  <si>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</si>
  <si>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</si>
  <si>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</si>
  <si>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</si>
  <si>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</si>
  <si>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</si>
  <si>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</si>
  <si>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</si>
  <si>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</si>
  <si>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</si>
  <si>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</si>
  <si>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</si>
  <si>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</si>
  <si>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</si>
  <si>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</si>
  <si>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</si>
  <si>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</si>
  <si>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</si>
  <si>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</si>
  <si>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</si>
  <si>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</si>
  <si>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</si>
  <si>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</si>
  <si>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</si>
  <si>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</si>
  <si>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</si>
  <si>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</si>
  <si>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</si>
  <si>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</si>
  <si>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</si>
  <si>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</si>
  <si>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</si>
  <si>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</si>
  <si>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</si>
  <si>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</si>
  <si>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</si>
  <si>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</si>
  <si>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</si>
  <si>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</si>
  <si>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</si>
  <si>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</si>
  <si>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</si>
  <si>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</si>
  <si>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</si>
  <si>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</si>
  <si>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</si>
  <si>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</si>
  <si>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</si>
  <si>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</si>
  <si>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</si>
  <si>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</si>
  <si>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</si>
  <si>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</si>
  <si>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</si>
  <si>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</si>
  <si>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</si>
  <si>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</si>
  <si>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</si>
  <si>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</si>
  <si>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</si>
  <si>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</si>
  <si>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</si>
  <si>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</si>
  <si>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</si>
  <si>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</si>
  <si>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</si>
  <si>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</si>
  <si>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</si>
  <si>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</si>
  <si>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</si>
  <si>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</si>
  <si>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</si>
  <si>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</si>
  <si>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</si>
  <si>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</si>
  <si>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</si>
  <si>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</si>
  <si>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</si>
  <si>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</si>
  <si>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</si>
  <si>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</si>
  <si>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</si>
  <si>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</si>
  <si>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</si>
  <si>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</si>
  <si>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</si>
  <si>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</si>
  <si>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</si>
  <si>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</si>
  <si>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</si>
  <si>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</si>
  <si>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</si>
  <si>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</si>
  <si>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</si>
  <si>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</si>
  <si>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</si>
  <si>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</si>
  <si>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</si>
  <si>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</si>
  <si>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</si>
  <si>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</si>
  <si>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</si>
  <si>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</si>
  <si>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</si>
  <si>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</si>
  <si>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</si>
  <si>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</si>
  <si>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</si>
  <si>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</si>
  <si>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</si>
  <si>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</si>
  <si>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</si>
  <si>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</si>
  <si>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</si>
  <si>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</si>
  <si>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</si>
  <si>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</si>
  <si>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</si>
  <si>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</si>
  <si>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</si>
  <si>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</si>
  <si>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</si>
  <si>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</si>
  <si>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</si>
  <si>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</si>
  <si>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</si>
  <si>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</si>
  <si>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</si>
  <si>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</si>
  <si>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</si>
  <si>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</si>
  <si>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</si>
  <si>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</si>
  <si>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</si>
  <si>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</si>
  <si>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</si>
  <si>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</si>
  <si>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</si>
  <si>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</si>
  <si>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</si>
  <si>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</si>
  <si>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</si>
  <si>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</si>
  <si>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</si>
  <si>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</si>
  <si>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</si>
  <si>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</si>
  <si>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</si>
  <si>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</si>
  <si>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</si>
  <si>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</si>
  <si>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</si>
  <si>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</si>
  <si>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</si>
  <si>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</si>
  <si>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</si>
  <si>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</si>
  <si>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</si>
  <si>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</si>
  <si>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</si>
  <si>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</si>
  <si>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</si>
  <si>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</si>
  <si>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</si>
  <si>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</si>
  <si>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</si>
  <si>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</si>
  <si>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</si>
  <si>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</si>
  <si>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</si>
  <si>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</si>
  <si>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</si>
  <si>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</si>
  <si>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</si>
  <si>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</si>
  <si>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</si>
  <si>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</si>
  <si>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</si>
  <si>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</si>
  <si>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</si>
  <si>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</si>
  <si>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</si>
  <si>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</si>
  <si>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</si>
  <si>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</si>
  <si>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</si>
  <si>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</si>
  <si>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</si>
  <si>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</si>
  <si>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</si>
  <si>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</si>
  <si>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</si>
  <si>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</si>
  <si>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</si>
  <si>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</si>
  <si>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</si>
  <si>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</si>
  <si>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</si>
  <si>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</si>
  <si>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</si>
  <si>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</si>
  <si>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</si>
  <si>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</si>
  <si>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</si>
  <si>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</si>
  <si>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</si>
  <si>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</si>
  <si>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</si>
  <si>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</si>
  <si>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</si>
  <si>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</si>
  <si>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</si>
  <si>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</si>
  <si>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</si>
  <si>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</si>
  <si>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</si>
  <si>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</si>
  <si>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</si>
  <si>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</si>
  <si>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</si>
  <si>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</si>
  <si>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</si>
  <si>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</si>
  <si>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</si>
  <si>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</si>
  <si>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</si>
  <si>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</si>
  <si>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</si>
  <si>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</si>
  <si>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</si>
  <si>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</si>
  <si>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</si>
  <si>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</si>
  <si>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</si>
  <si>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</si>
  <si>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</si>
  <si>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</si>
  <si>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</si>
  <si>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</si>
  <si>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</si>
  <si>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</si>
  <si>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</si>
  <si>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</si>
  <si>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</si>
  <si>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</si>
  <si>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</si>
  <si>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</si>
  <si>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</si>
  <si>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</si>
  <si>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</si>
  <si>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</si>
  <si>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</si>
  <si>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</si>
  <si>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</si>
  <si>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</si>
  <si>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</si>
  <si>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</si>
  <si>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</si>
  <si>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</si>
  <si>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</si>
  <si>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</si>
  <si>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</si>
  <si>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</si>
  <si>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</si>
  <si>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</si>
  <si>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</si>
  <si>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</si>
  <si>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</si>
  <si>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</si>
  <si>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</si>
  <si>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</si>
  <si>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</si>
  <si>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</si>
  <si>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</si>
  <si>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</si>
  <si>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</si>
  <si>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</si>
  <si>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</si>
  <si>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</si>
  <si>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</si>
  <si>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</si>
  <si>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</si>
  <si>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</si>
  <si>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</si>
  <si>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</si>
  <si>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</si>
  <si>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</si>
  <si>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</si>
  <si>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</si>
  <si>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</si>
  <si>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</si>
  <si>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</si>
  <si>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</si>
  <si>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</si>
  <si>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</si>
  <si>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</si>
  <si>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</si>
  <si>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</si>
  <si>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</si>
  <si>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</si>
  <si>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</si>
  <si>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</si>
  <si>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</si>
  <si>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</si>
  <si>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</si>
  <si>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</si>
  <si>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</si>
  <si>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</si>
  <si>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</si>
  <si>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</si>
  <si>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</si>
  <si>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</si>
  <si>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</si>
  <si>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</si>
  <si>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</si>
  <si>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</si>
  <si>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</si>
  <si>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</si>
  <si>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</si>
  <si>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</si>
  <si>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</si>
  <si>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</si>
  <si>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</si>
  <si>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</si>
  <si>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</si>
  <si>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</si>
  <si>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</si>
  <si>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</si>
  <si>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</si>
  <si>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</si>
  <si>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</si>
  <si>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</si>
  <si>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</si>
  <si>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</si>
  <si>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</si>
  <si>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</si>
  <si>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</si>
  <si>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</si>
  <si>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</si>
  <si>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</si>
  <si>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</si>
  <si>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</si>
  <si>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</si>
  <si>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</si>
  <si>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</si>
  <si>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</si>
  <si>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</si>
  <si>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</si>
  <si>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</si>
  <si>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</si>
  <si>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</si>
  <si>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</si>
  <si>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</si>
  <si>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</si>
  <si>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</si>
  <si>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</si>
  <si>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</si>
  <si>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</si>
  <si>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</si>
  <si>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</si>
  <si>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</si>
  <si>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</si>
  <si>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</si>
  <si>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</si>
  <si>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</si>
  <si>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</si>
  <si>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</si>
  <si>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</si>
  <si>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</si>
  <si>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</si>
  <si>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</si>
  <si>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</si>
  <si>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</si>
  <si>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</si>
  <si>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</si>
  <si>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</si>
  <si>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</si>
  <si>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</si>
  <si>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</si>
  <si>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</si>
  <si>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</si>
  <si>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</si>
  <si>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</si>
  <si>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</si>
  <si>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</si>
  <si>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</si>
  <si>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</si>
  <si>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</si>
  <si>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</si>
  <si>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</si>
  <si>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</si>
  <si>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</si>
  <si>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</si>
  <si>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</si>
  <si>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</si>
  <si>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</si>
  <si>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</si>
  <si>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</si>
  <si>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</si>
  <si>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</si>
  <si>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</si>
  <si>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</si>
  <si>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</si>
  <si>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</si>
  <si>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</si>
  <si>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</si>
  <si>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</si>
  <si>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</si>
  <si>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</si>
  <si>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</si>
  <si>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</si>
  <si>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</si>
  <si>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</si>
  <si>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</si>
  <si>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</si>
  <si>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</si>
  <si>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</si>
  <si>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</si>
  <si>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</si>
  <si>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</si>
  <si>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</si>
  <si>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</si>
  <si>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</si>
  <si>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</si>
  <si>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</si>
  <si>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</si>
  <si>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</si>
  <si>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</si>
  <si>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</si>
  <si>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</si>
  <si>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</si>
  <si>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</si>
  <si>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</si>
  <si>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</si>
  <si>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</si>
  <si>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</si>
  <si>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</si>
  <si>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</si>
  <si>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</si>
  <si>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</si>
  <si>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</si>
  <si>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</si>
  <si>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</si>
  <si>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</si>
  <si>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</si>
  <si>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</si>
  <si>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</si>
  <si>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</si>
  <si>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</si>
  <si>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</si>
  <si>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</si>
  <si>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</si>
  <si>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</si>
  <si>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</si>
  <si>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</si>
  <si>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</si>
  <si>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</si>
  <si>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</si>
  <si>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</si>
  <si>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</si>
  <si>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</si>
  <si>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</si>
  <si>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</si>
  <si>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</si>
  <si>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</si>
  <si>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</si>
  <si>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</si>
  <si>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</si>
  <si>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</si>
  <si>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</si>
  <si>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</si>
  <si>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</si>
  <si>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</si>
  <si>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</si>
  <si>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</si>
  <si>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</si>
  <si>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</si>
  <si>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</si>
  <si>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</si>
  <si>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</si>
  <si>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</si>
  <si>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</si>
  <si>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</si>
  <si>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</si>
  <si>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</si>
  <si>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</si>
  <si>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</si>
  <si>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</si>
  <si>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</si>
  <si>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</si>
  <si>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</si>
  <si>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</si>
  <si>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</si>
  <si>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</si>
  <si>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</si>
  <si>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</si>
  <si>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</si>
  <si>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</si>
  <si>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</si>
  <si>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</si>
  <si>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</si>
  <si>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</si>
  <si>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</si>
  <si>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</si>
  <si>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</si>
  <si>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</si>
  <si>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</si>
  <si>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</si>
  <si>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</si>
  <si>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</si>
  <si>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</si>
  <si>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</si>
  <si>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</si>
  <si>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</si>
  <si>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</si>
  <si>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</si>
  <si>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</si>
  <si>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</si>
  <si>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</si>
  <si>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</si>
  <si>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</si>
  <si>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</si>
  <si>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</si>
  <si>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</si>
  <si>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</si>
  <si>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</si>
  <si>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</si>
  <si>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</si>
  <si>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</si>
  <si>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</si>
  <si>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</si>
  <si>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</si>
  <si>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</si>
  <si>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</si>
  <si>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</si>
  <si>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</si>
  <si>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</si>
  <si>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</si>
  <si>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</si>
  <si>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</si>
  <si>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</si>
  <si>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</si>
  <si>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</si>
  <si>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</si>
  <si>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</si>
  <si>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</si>
  <si>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</si>
  <si>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</si>
  <si>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</si>
  <si>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</si>
  <si>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</si>
  <si>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</si>
  <si>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</si>
  <si>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</si>
  <si>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</si>
  <si>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</si>
  <si>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</si>
  <si>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</si>
  <si>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</si>
  <si>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</si>
  <si>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</si>
  <si>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</si>
  <si>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</si>
  <si>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</si>
  <si>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</si>
  <si>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</si>
  <si>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</si>
  <si>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</si>
  <si>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</si>
  <si>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</si>
  <si>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</si>
  <si>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</si>
  <si>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</si>
  <si>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</si>
  <si>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</si>
  <si>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</si>
  <si>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</si>
  <si>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</si>
  <si>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</si>
  <si>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</si>
  <si>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</si>
  <si>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</si>
  <si>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</si>
  <si>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</si>
  <si>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</si>
  <si>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</si>
  <si>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</si>
  <si>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</si>
  <si>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</si>
  <si>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</si>
  <si>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</si>
  <si>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</si>
  <si>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</si>
  <si>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</si>
  <si>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</si>
  <si>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</si>
  <si>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</si>
  <si>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</si>
  <si>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</si>
  <si>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</si>
  <si>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</si>
  <si>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</si>
  <si>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</si>
  <si>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</si>
  <si>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</si>
  <si>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</si>
  <si>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</si>
  <si>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</si>
  <si>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</si>
  <si>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</si>
  <si>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</si>
  <si>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</si>
  <si>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</si>
  <si>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</si>
  <si>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</si>
  <si>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</si>
  <si>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</si>
  <si>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</si>
  <si>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</si>
  <si>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</si>
  <si>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</si>
  <si>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</si>
  <si>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</si>
  <si>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</si>
  <si>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</si>
  <si>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</si>
  <si>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</si>
  <si>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</si>
  <si>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</si>
  <si>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</si>
  <si>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</si>
  <si>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</si>
  <si>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</si>
  <si>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</si>
  <si>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</si>
  <si>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</si>
  <si>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</si>
  <si>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08/96</t>
  </si>
  <si>
    <t>02/17</t>
  </si>
  <si>
    <t>Gilmanton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</si>
</sst>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195</v>
      </c>
      <c r="C2" s="21">
        <v>195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965230.09</v>
      </c>
      <c r="G9" s="18">
        <v>75</v>
      </c>
      <c r="H9" s="18"/>
      <c r="I9" s="18">
        <v>22370</v>
      </c>
      <c r="J9" s="67">
        <f>SUM(I439)</f>
        <v>370442.95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70134.97</v>
      </c>
      <c r="G12" s="18">
        <v>37732.19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12005.13</v>
      </c>
      <c r="G13" s="18">
        <v>784.13</v>
      </c>
      <c r="H13" s="18">
        <v>42682.080000000002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1196.3399999999999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37915.129999999997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995.22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1087476.8799999999</v>
      </c>
      <c r="G19" s="41">
        <f>SUM(G9:G18)</f>
        <v>38591.32</v>
      </c>
      <c r="H19" s="41">
        <f>SUM(H9:H18)</f>
        <v>42682.080000000002</v>
      </c>
      <c r="I19" s="41">
        <f>SUM(I9:I18)</f>
        <v>22370</v>
      </c>
      <c r="J19" s="41">
        <f>SUM(J9:J18)</f>
        <v>370442.95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65996.97</v>
      </c>
      <c r="G22" s="18"/>
      <c r="H22" s="18">
        <v>7672.23</v>
      </c>
      <c r="I22" s="18">
        <v>22370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38591.32</v>
      </c>
      <c r="H23" s="18">
        <v>32985.25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v>2024.6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182315.19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588110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12005.13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848427.29</v>
      </c>
      <c r="G32" s="41">
        <f>SUM(G22:G31)</f>
        <v>38591.32</v>
      </c>
      <c r="H32" s="41">
        <f>SUM(H22:H31)</f>
        <v>42682.079999999994</v>
      </c>
      <c r="I32" s="41">
        <f>SUM(I22:I31)</f>
        <v>22370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370442.95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62674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176375.59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239049.59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370442.95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1087476.8800000001</v>
      </c>
      <c r="G52" s="41">
        <f>G51+G32</f>
        <v>38591.32</v>
      </c>
      <c r="H52" s="41">
        <f>H51+H32</f>
        <v>42682.079999999994</v>
      </c>
      <c r="I52" s="41">
        <f>I51+I32</f>
        <v>22370</v>
      </c>
      <c r="J52" s="41">
        <f>J51+J32</f>
        <v>370442.95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6578358.0999999996</v>
      </c>
      <c r="G57" s="18">
        <v>54264.9</v>
      </c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6578358.0999999996</v>
      </c>
      <c r="G60" s="41">
        <f>SUM(G57:G59)</f>
        <v>54264.9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2286.64</v>
      </c>
      <c r="G96" s="18"/>
      <c r="H96" s="18"/>
      <c r="I96" s="18"/>
      <c r="J96" s="18">
        <v>8186.05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55410.14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>
        <v>803.36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2286.64</v>
      </c>
      <c r="G111" s="41">
        <f>SUM(G96:G110)</f>
        <v>56213.5</v>
      </c>
      <c r="H111" s="41">
        <f>SUM(H96:H110)</f>
        <v>0</v>
      </c>
      <c r="I111" s="41">
        <f>SUM(I96:I110)</f>
        <v>0</v>
      </c>
      <c r="J111" s="41">
        <f>SUM(J96:J110)</f>
        <v>8186.05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6580644.7399999993</v>
      </c>
      <c r="G112" s="41">
        <f>G60+G111</f>
        <v>110478.39999999999</v>
      </c>
      <c r="H112" s="41">
        <f>H60+H79+H94+H111</f>
        <v>0</v>
      </c>
      <c r="I112" s="41">
        <f>I60+I111</f>
        <v>0</v>
      </c>
      <c r="J112" s="41">
        <f>J60+J111</f>
        <v>8186.05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966155.34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1167482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2133637.34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60353.61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21977.1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1777.34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82330.709999999992</v>
      </c>
      <c r="G136" s="41">
        <f>SUM(G123:G135)</f>
        <v>1777.34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2215968.0499999998</v>
      </c>
      <c r="G140" s="41">
        <f>G121+SUM(G136:G137)</f>
        <v>1777.34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50448.32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33529.96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105610.61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76227.88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76227.88</v>
      </c>
      <c r="G162" s="41">
        <f>SUM(G150:G161)</f>
        <v>33529.96</v>
      </c>
      <c r="H162" s="41">
        <f>SUM(H150:H161)</f>
        <v>156058.93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76227.88</v>
      </c>
      <c r="G169" s="41">
        <f>G147+G162+SUM(G163:G168)</f>
        <v>33529.96</v>
      </c>
      <c r="H169" s="41">
        <f>H147+H162+SUM(H163:H168)</f>
        <v>156058.93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78442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22370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22370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78442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22370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78442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8895210.6699999999</v>
      </c>
      <c r="G193" s="47">
        <f>G112+G140+G169+G192</f>
        <v>145785.69999999998</v>
      </c>
      <c r="H193" s="47">
        <f>H112+H140+H169+H192</f>
        <v>156058.93</v>
      </c>
      <c r="I193" s="47">
        <f>I112+I140+I169+I192</f>
        <v>0</v>
      </c>
      <c r="J193" s="47">
        <f>J112+J140+J192</f>
        <v>86628.05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1843273.33</v>
      </c>
      <c r="G197" s="18">
        <v>812073.57</v>
      </c>
      <c r="H197" s="18">
        <v>14042.41</v>
      </c>
      <c r="I197" s="18">
        <v>33802.019999999997</v>
      </c>
      <c r="J197" s="18"/>
      <c r="K197" s="18"/>
      <c r="L197" s="19">
        <f>SUM(F197:K197)</f>
        <v>2703191.33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288960.69</v>
      </c>
      <c r="G198" s="18">
        <v>135811.53</v>
      </c>
      <c r="H198" s="18">
        <v>98928.22</v>
      </c>
      <c r="I198" s="18">
        <v>3637.79</v>
      </c>
      <c r="J198" s="18"/>
      <c r="K198" s="18"/>
      <c r="L198" s="19">
        <f>SUM(F198:K198)</f>
        <v>527338.23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29530</v>
      </c>
      <c r="G200" s="18">
        <v>2259.0500000000002</v>
      </c>
      <c r="H200" s="18">
        <v>6847.5</v>
      </c>
      <c r="I200" s="18">
        <v>8906.8799999999992</v>
      </c>
      <c r="J200" s="18"/>
      <c r="K200" s="18">
        <v>9305.3799999999992</v>
      </c>
      <c r="L200" s="19">
        <f>SUM(F200:K200)</f>
        <v>56848.81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276037.77</v>
      </c>
      <c r="G202" s="18">
        <v>93852.85</v>
      </c>
      <c r="H202" s="18">
        <v>76229.789999999994</v>
      </c>
      <c r="I202" s="18">
        <v>1539.95</v>
      </c>
      <c r="J202" s="18"/>
      <c r="K202" s="18">
        <v>630</v>
      </c>
      <c r="L202" s="19">
        <f t="shared" ref="L202:L208" si="0">SUM(F202:K202)</f>
        <v>448290.36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89732.800000000003</v>
      </c>
      <c r="G203" s="18">
        <v>30509.16</v>
      </c>
      <c r="H203" s="18">
        <v>25457.05</v>
      </c>
      <c r="I203" s="18">
        <v>10008.959999999999</v>
      </c>
      <c r="J203" s="18">
        <v>43876.19</v>
      </c>
      <c r="K203" s="18"/>
      <c r="L203" s="19">
        <f t="shared" si="0"/>
        <v>199584.16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178371.48</v>
      </c>
      <c r="G204" s="18">
        <v>58862.59</v>
      </c>
      <c r="H204" s="18">
        <v>52584.99</v>
      </c>
      <c r="I204" s="18">
        <v>5001.63</v>
      </c>
      <c r="J204" s="18"/>
      <c r="K204" s="18">
        <v>8066.95</v>
      </c>
      <c r="L204" s="19">
        <f t="shared" si="0"/>
        <v>302887.64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220239.42</v>
      </c>
      <c r="G205" s="18">
        <v>90126.05</v>
      </c>
      <c r="H205" s="18">
        <v>90709.45</v>
      </c>
      <c r="I205" s="18">
        <v>2358.16</v>
      </c>
      <c r="J205" s="18"/>
      <c r="K205" s="18">
        <v>4279.38</v>
      </c>
      <c r="L205" s="19">
        <f t="shared" si="0"/>
        <v>407712.46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79424</v>
      </c>
      <c r="G206" s="18">
        <v>23827.200000000001</v>
      </c>
      <c r="H206" s="18">
        <v>25226.9</v>
      </c>
      <c r="I206" s="18">
        <v>1170.6400000000001</v>
      </c>
      <c r="J206" s="18"/>
      <c r="K206" s="18">
        <v>2105.6799999999998</v>
      </c>
      <c r="L206" s="19">
        <f t="shared" si="0"/>
        <v>131754.42000000001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144710.32999999999</v>
      </c>
      <c r="G207" s="18">
        <v>86826.2</v>
      </c>
      <c r="H207" s="18">
        <v>180692.36</v>
      </c>
      <c r="I207" s="18">
        <v>185967.51</v>
      </c>
      <c r="J207" s="18"/>
      <c r="K207" s="18"/>
      <c r="L207" s="19">
        <f t="shared" si="0"/>
        <v>598196.39999999991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408123.11</v>
      </c>
      <c r="I208" s="18"/>
      <c r="J208" s="18"/>
      <c r="K208" s="18"/>
      <c r="L208" s="19">
        <f t="shared" si="0"/>
        <v>408123.11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3150279.82</v>
      </c>
      <c r="G211" s="41">
        <f t="shared" si="1"/>
        <v>1334148.2</v>
      </c>
      <c r="H211" s="41">
        <f t="shared" si="1"/>
        <v>978841.77999999991</v>
      </c>
      <c r="I211" s="41">
        <f t="shared" si="1"/>
        <v>252393.53999999998</v>
      </c>
      <c r="J211" s="41">
        <f t="shared" si="1"/>
        <v>43876.19</v>
      </c>
      <c r="K211" s="41">
        <f t="shared" si="1"/>
        <v>24387.39</v>
      </c>
      <c r="L211" s="41">
        <f t="shared" si="1"/>
        <v>5783926.9200000009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2844351.23</v>
      </c>
      <c r="I233" s="18"/>
      <c r="J233" s="18"/>
      <c r="K233" s="18"/>
      <c r="L233" s="19">
        <f>SUM(F233:K233)</f>
        <v>2844351.23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196690.47</v>
      </c>
      <c r="I234" s="18"/>
      <c r="J234" s="18"/>
      <c r="K234" s="18"/>
      <c r="L234" s="19">
        <f>SUM(F234:K234)</f>
        <v>196690.47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37661.07</v>
      </c>
      <c r="I244" s="18"/>
      <c r="J244" s="18"/>
      <c r="K244" s="18"/>
      <c r="L244" s="19">
        <f t="shared" si="4"/>
        <v>37661.07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3078702.77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3078702.77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3150279.82</v>
      </c>
      <c r="G257" s="41">
        <f t="shared" si="8"/>
        <v>1334148.2</v>
      </c>
      <c r="H257" s="41">
        <f t="shared" si="8"/>
        <v>4057544.55</v>
      </c>
      <c r="I257" s="41">
        <f t="shared" si="8"/>
        <v>252393.53999999998</v>
      </c>
      <c r="J257" s="41">
        <f t="shared" si="8"/>
        <v>43876.19</v>
      </c>
      <c r="K257" s="41">
        <f t="shared" si="8"/>
        <v>24387.39</v>
      </c>
      <c r="L257" s="41">
        <f t="shared" si="8"/>
        <v>8862629.6900000013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180000</v>
      </c>
      <c r="L260" s="19">
        <f>SUM(F260:K260)</f>
        <v>180000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27600</v>
      </c>
      <c r="L261" s="19">
        <f>SUM(F261:K261)</f>
        <v>27600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78442</v>
      </c>
      <c r="L266" s="19">
        <f t="shared" si="9"/>
        <v>78442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286042</v>
      </c>
      <c r="L270" s="41">
        <f t="shared" si="9"/>
        <v>286042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3150279.82</v>
      </c>
      <c r="G271" s="42">
        <f t="shared" si="11"/>
        <v>1334148.2</v>
      </c>
      <c r="H271" s="42">
        <f t="shared" si="11"/>
        <v>4057544.55</v>
      </c>
      <c r="I271" s="42">
        <f t="shared" si="11"/>
        <v>252393.53999999998</v>
      </c>
      <c r="J271" s="42">
        <f t="shared" si="11"/>
        <v>43876.19</v>
      </c>
      <c r="K271" s="42">
        <f t="shared" si="11"/>
        <v>310429.39</v>
      </c>
      <c r="L271" s="42">
        <f t="shared" si="11"/>
        <v>9148671.6900000013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68863.27</v>
      </c>
      <c r="G276" s="18"/>
      <c r="H276" s="18">
        <v>87.98</v>
      </c>
      <c r="I276" s="18">
        <v>3641.07</v>
      </c>
      <c r="J276" s="18"/>
      <c r="K276" s="18"/>
      <c r="L276" s="19">
        <f>SUM(F276:K276)</f>
        <v>72592.320000000007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35459.949999999997</v>
      </c>
      <c r="G277" s="18">
        <v>6531.73</v>
      </c>
      <c r="H277" s="18">
        <v>4000</v>
      </c>
      <c r="I277" s="18"/>
      <c r="J277" s="18"/>
      <c r="K277" s="18"/>
      <c r="L277" s="19">
        <f>SUM(F277:K277)</f>
        <v>45991.679999999993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8282.98</v>
      </c>
      <c r="G281" s="18"/>
      <c r="H281" s="18">
        <v>8500</v>
      </c>
      <c r="I281" s="18">
        <v>533.4</v>
      </c>
      <c r="J281" s="18"/>
      <c r="K281" s="18"/>
      <c r="L281" s="19">
        <f t="shared" ref="L281:L287" si="12">SUM(F281:K281)</f>
        <v>17316.38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10691.11</v>
      </c>
      <c r="G282" s="18"/>
      <c r="H282" s="18">
        <v>1050</v>
      </c>
      <c r="I282" s="18"/>
      <c r="J282" s="18"/>
      <c r="K282" s="18"/>
      <c r="L282" s="19">
        <f t="shared" si="12"/>
        <v>11741.11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8417.44</v>
      </c>
      <c r="G283" s="18"/>
      <c r="H283" s="18"/>
      <c r="I283" s="18"/>
      <c r="J283" s="18"/>
      <c r="K283" s="18"/>
      <c r="L283" s="19">
        <f t="shared" si="12"/>
        <v>8417.44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131714.75</v>
      </c>
      <c r="G290" s="42">
        <f t="shared" si="13"/>
        <v>6531.73</v>
      </c>
      <c r="H290" s="42">
        <f t="shared" si="13"/>
        <v>13637.98</v>
      </c>
      <c r="I290" s="42">
        <f t="shared" si="13"/>
        <v>4174.47</v>
      </c>
      <c r="J290" s="42">
        <f t="shared" si="13"/>
        <v>0</v>
      </c>
      <c r="K290" s="42">
        <f t="shared" si="13"/>
        <v>0</v>
      </c>
      <c r="L290" s="41">
        <f t="shared" si="13"/>
        <v>156058.93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131714.75</v>
      </c>
      <c r="G338" s="41">
        <f t="shared" si="20"/>
        <v>6531.73</v>
      </c>
      <c r="H338" s="41">
        <f t="shared" si="20"/>
        <v>13637.98</v>
      </c>
      <c r="I338" s="41">
        <f t="shared" si="20"/>
        <v>4174.47</v>
      </c>
      <c r="J338" s="41">
        <f t="shared" si="20"/>
        <v>0</v>
      </c>
      <c r="K338" s="41">
        <f t="shared" si="20"/>
        <v>0</v>
      </c>
      <c r="L338" s="41">
        <f t="shared" si="20"/>
        <v>156058.93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131714.75</v>
      </c>
      <c r="G352" s="41">
        <f>G338</f>
        <v>6531.73</v>
      </c>
      <c r="H352" s="41">
        <f>H338</f>
        <v>13637.98</v>
      </c>
      <c r="I352" s="41">
        <f>I338</f>
        <v>4174.47</v>
      </c>
      <c r="J352" s="41">
        <f>J338</f>
        <v>0</v>
      </c>
      <c r="K352" s="47">
        <f>K338+K351</f>
        <v>0</v>
      </c>
      <c r="L352" s="41">
        <f>L338+L351</f>
        <v>156058.93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61085.53</v>
      </c>
      <c r="G358" s="18">
        <v>16361.33</v>
      </c>
      <c r="H358" s="18">
        <v>421</v>
      </c>
      <c r="I358" s="18">
        <v>66705.16</v>
      </c>
      <c r="J358" s="18">
        <v>1212.68</v>
      </c>
      <c r="K358" s="18"/>
      <c r="L358" s="13">
        <f>SUM(F358:K358)</f>
        <v>145785.70000000001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61085.53</v>
      </c>
      <c r="G362" s="47">
        <f t="shared" si="22"/>
        <v>16361.33</v>
      </c>
      <c r="H362" s="47">
        <f t="shared" si="22"/>
        <v>421</v>
      </c>
      <c r="I362" s="47">
        <f t="shared" si="22"/>
        <v>66705.16</v>
      </c>
      <c r="J362" s="47">
        <f t="shared" si="22"/>
        <v>1212.68</v>
      </c>
      <c r="K362" s="47">
        <f t="shared" si="22"/>
        <v>0</v>
      </c>
      <c r="L362" s="47">
        <f t="shared" si="22"/>
        <v>145785.70000000001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66705.16</v>
      </c>
      <c r="G367" s="18"/>
      <c r="H367" s="18"/>
      <c r="I367" s="56">
        <f>SUM(F367:H367)</f>
        <v>66705.16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66705.16</v>
      </c>
      <c r="G369" s="47">
        <f>SUM(G367:G368)</f>
        <v>0</v>
      </c>
      <c r="H369" s="47">
        <f>SUM(H367:H368)</f>
        <v>0</v>
      </c>
      <c r="I369" s="47">
        <f>SUM(I367:I368)</f>
        <v>66705.16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36479</v>
      </c>
      <c r="H392" s="18">
        <v>3192.18</v>
      </c>
      <c r="I392" s="18"/>
      <c r="J392" s="24" t="s">
        <v>289</v>
      </c>
      <c r="K392" s="24" t="s">
        <v>289</v>
      </c>
      <c r="L392" s="56">
        <f t="shared" si="25"/>
        <v>39671.18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36479</v>
      </c>
      <c r="H393" s="139">
        <f>SUM(H387:H392)</f>
        <v>3192.18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39671.18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41963</v>
      </c>
      <c r="H396" s="18">
        <v>4993.87</v>
      </c>
      <c r="I396" s="18"/>
      <c r="J396" s="24" t="s">
        <v>289</v>
      </c>
      <c r="K396" s="24" t="s">
        <v>289</v>
      </c>
      <c r="L396" s="56">
        <f t="shared" si="26"/>
        <v>46956.87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41963</v>
      </c>
      <c r="H401" s="47">
        <f>SUM(H395:H400)</f>
        <v>4993.87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46956.87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78442</v>
      </c>
      <c r="H408" s="47">
        <f>H393+H401+H407</f>
        <v>8186.0499999999993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86628.05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139381.51</v>
      </c>
      <c r="G439" s="18">
        <v>231061.44</v>
      </c>
      <c r="H439" s="18"/>
      <c r="I439" s="56">
        <f t="shared" ref="I439:I445" si="33">SUM(F439:H439)</f>
        <v>370442.95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139381.51</v>
      </c>
      <c r="G446" s="13">
        <f>SUM(G439:G445)</f>
        <v>231061.44</v>
      </c>
      <c r="H446" s="13">
        <f>SUM(H439:H445)</f>
        <v>0</v>
      </c>
      <c r="I446" s="13">
        <f>SUM(I439:I445)</f>
        <v>370442.95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139381.51</v>
      </c>
      <c r="G459" s="18">
        <v>231061.44</v>
      </c>
      <c r="H459" s="18"/>
      <c r="I459" s="56">
        <f t="shared" si="34"/>
        <v>370442.95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139381.51</v>
      </c>
      <c r="G460" s="83">
        <f>SUM(G454:G459)</f>
        <v>231061.44</v>
      </c>
      <c r="H460" s="83">
        <f>SUM(H454:H459)</f>
        <v>0</v>
      </c>
      <c r="I460" s="83">
        <f>SUM(I454:I459)</f>
        <v>370442.95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139381.51</v>
      </c>
      <c r="G461" s="42">
        <f>G452+G460</f>
        <v>231061.44</v>
      </c>
      <c r="H461" s="42">
        <f>H452+H460</f>
        <v>0</v>
      </c>
      <c r="I461" s="42">
        <f>I452+I460</f>
        <v>370442.95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492510.61</v>
      </c>
      <c r="G465" s="18"/>
      <c r="H465" s="18"/>
      <c r="I465" s="18"/>
      <c r="J465" s="18">
        <v>283814.90000000002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8895210.6699999999</v>
      </c>
      <c r="G468" s="18">
        <v>145785.70000000001</v>
      </c>
      <c r="H468" s="18">
        <v>156058.93</v>
      </c>
      <c r="I468" s="18"/>
      <c r="J468" s="18">
        <v>86628.05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8895210.6699999999</v>
      </c>
      <c r="G470" s="53">
        <f>SUM(G468:G469)</f>
        <v>145785.70000000001</v>
      </c>
      <c r="H470" s="53">
        <f>SUM(H468:H469)</f>
        <v>156058.93</v>
      </c>
      <c r="I470" s="53">
        <f>SUM(I468:I469)</f>
        <v>0</v>
      </c>
      <c r="J470" s="53">
        <f>SUM(J468:J469)</f>
        <v>86628.05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9148671.6899999995</v>
      </c>
      <c r="G472" s="18">
        <v>145785.70000000001</v>
      </c>
      <c r="H472" s="18">
        <v>156058.93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9148671.6899999995</v>
      </c>
      <c r="G474" s="53">
        <f>SUM(G472:G473)</f>
        <v>145785.70000000001</v>
      </c>
      <c r="H474" s="53">
        <f>SUM(H472:H473)</f>
        <v>156058.93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239049.58999999985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370442.95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24600000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5.63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570000</v>
      </c>
      <c r="G495" s="18"/>
      <c r="H495" s="18"/>
      <c r="I495" s="18"/>
      <c r="J495" s="18"/>
      <c r="K495" s="53">
        <f>SUM(F495:J495)</f>
        <v>570000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180000</v>
      </c>
      <c r="G497" s="18"/>
      <c r="H497" s="18"/>
      <c r="I497" s="18"/>
      <c r="J497" s="18"/>
      <c r="K497" s="53">
        <f t="shared" si="35"/>
        <v>180000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390000</v>
      </c>
      <c r="G498" s="204"/>
      <c r="H498" s="204"/>
      <c r="I498" s="204"/>
      <c r="J498" s="204"/>
      <c r="K498" s="205">
        <f t="shared" si="35"/>
        <v>390000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22711.5</v>
      </c>
      <c r="G499" s="18"/>
      <c r="H499" s="18"/>
      <c r="I499" s="18"/>
      <c r="J499" s="18"/>
      <c r="K499" s="53">
        <f t="shared" si="35"/>
        <v>22711.5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412711.5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412711.5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190000</v>
      </c>
      <c r="G501" s="204"/>
      <c r="H501" s="204"/>
      <c r="I501" s="204"/>
      <c r="J501" s="204"/>
      <c r="K501" s="205">
        <f t="shared" si="35"/>
        <v>190000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16963</v>
      </c>
      <c r="G502" s="18"/>
      <c r="H502" s="18"/>
      <c r="I502" s="18"/>
      <c r="J502" s="18"/>
      <c r="K502" s="53">
        <f t="shared" si="35"/>
        <v>16963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206963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206963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288960.69</v>
      </c>
      <c r="G521" s="18">
        <v>135811.53</v>
      </c>
      <c r="H521" s="18">
        <v>98928.22</v>
      </c>
      <c r="I521" s="18">
        <v>3637.79</v>
      </c>
      <c r="J521" s="18"/>
      <c r="K521" s="18"/>
      <c r="L521" s="88">
        <f>SUM(F521:K521)</f>
        <v>527338.23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196690.47</v>
      </c>
      <c r="I523" s="18"/>
      <c r="J523" s="18"/>
      <c r="K523" s="18"/>
      <c r="L523" s="88">
        <f>SUM(F523:K523)</f>
        <v>196690.47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288960.69</v>
      </c>
      <c r="G524" s="108">
        <f t="shared" ref="G524:L524" si="36">SUM(G521:G523)</f>
        <v>135811.53</v>
      </c>
      <c r="H524" s="108">
        <f t="shared" si="36"/>
        <v>295618.69</v>
      </c>
      <c r="I524" s="108">
        <f t="shared" si="36"/>
        <v>3637.79</v>
      </c>
      <c r="J524" s="108">
        <f t="shared" si="36"/>
        <v>0</v>
      </c>
      <c r="K524" s="108">
        <f t="shared" si="36"/>
        <v>0</v>
      </c>
      <c r="L524" s="89">
        <f t="shared" si="36"/>
        <v>724028.7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178504.91</v>
      </c>
      <c r="G526" s="18">
        <v>83897.31</v>
      </c>
      <c r="H526" s="18">
        <v>32051.84</v>
      </c>
      <c r="I526" s="18">
        <v>86721.79</v>
      </c>
      <c r="J526" s="18">
        <v>715.4</v>
      </c>
      <c r="K526" s="18"/>
      <c r="L526" s="88">
        <f>SUM(F526:K526)</f>
        <v>381891.25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178504.91</v>
      </c>
      <c r="G529" s="89">
        <f t="shared" ref="G529:L529" si="37">SUM(G526:G528)</f>
        <v>83897.31</v>
      </c>
      <c r="H529" s="89">
        <f t="shared" si="37"/>
        <v>32051.84</v>
      </c>
      <c r="I529" s="89">
        <f t="shared" si="37"/>
        <v>86721.79</v>
      </c>
      <c r="J529" s="89">
        <f t="shared" si="37"/>
        <v>715.4</v>
      </c>
      <c r="K529" s="89">
        <f t="shared" si="37"/>
        <v>0</v>
      </c>
      <c r="L529" s="89">
        <f t="shared" si="37"/>
        <v>381891.25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49928.800000000003</v>
      </c>
      <c r="G531" s="18">
        <v>22467.96</v>
      </c>
      <c r="H531" s="18"/>
      <c r="I531" s="18"/>
      <c r="J531" s="18"/>
      <c r="K531" s="18"/>
      <c r="L531" s="88">
        <f>SUM(F531:K531)</f>
        <v>72396.760000000009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49928.800000000003</v>
      </c>
      <c r="G534" s="89">
        <f t="shared" ref="G534:L534" si="38">SUM(G531:G533)</f>
        <v>22467.96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72396.760000000009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79338.559999999998</v>
      </c>
      <c r="I541" s="18"/>
      <c r="J541" s="18"/>
      <c r="K541" s="18"/>
      <c r="L541" s="88">
        <f>SUM(F541:K541)</f>
        <v>79338.559999999998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30871.07</v>
      </c>
      <c r="I543" s="18"/>
      <c r="J543" s="18"/>
      <c r="K543" s="18"/>
      <c r="L543" s="88">
        <f>SUM(F543:K543)</f>
        <v>30871.07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110209.63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110209.63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517394.39999999997</v>
      </c>
      <c r="G545" s="89">
        <f t="shared" ref="G545:L545" si="41">G524+G529+G534+G539+G544</f>
        <v>242176.8</v>
      </c>
      <c r="H545" s="89">
        <f t="shared" si="41"/>
        <v>437880.16000000003</v>
      </c>
      <c r="I545" s="89">
        <f t="shared" si="41"/>
        <v>90359.579999999987</v>
      </c>
      <c r="J545" s="89">
        <f t="shared" si="41"/>
        <v>715.4</v>
      </c>
      <c r="K545" s="89">
        <f t="shared" si="41"/>
        <v>0</v>
      </c>
      <c r="L545" s="89">
        <f t="shared" si="41"/>
        <v>1288526.3399999999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527338.23</v>
      </c>
      <c r="G549" s="87">
        <f>L526</f>
        <v>381891.25</v>
      </c>
      <c r="H549" s="87">
        <f>L531</f>
        <v>72396.760000000009</v>
      </c>
      <c r="I549" s="87">
        <f>L536</f>
        <v>0</v>
      </c>
      <c r="J549" s="87">
        <f>L541</f>
        <v>79338.559999999998</v>
      </c>
      <c r="K549" s="87">
        <f>SUM(F549:J549)</f>
        <v>1060964.8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196690.47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30871.07</v>
      </c>
      <c r="K551" s="87">
        <f>SUM(F551:J551)</f>
        <v>227561.54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724028.7</v>
      </c>
      <c r="G552" s="89">
        <f t="shared" si="42"/>
        <v>381891.25</v>
      </c>
      <c r="H552" s="89">
        <f t="shared" si="42"/>
        <v>72396.760000000009</v>
      </c>
      <c r="I552" s="89">
        <f t="shared" si="42"/>
        <v>0</v>
      </c>
      <c r="J552" s="89">
        <f t="shared" si="42"/>
        <v>110209.63</v>
      </c>
      <c r="K552" s="89">
        <f t="shared" si="42"/>
        <v>1288526.3400000001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2687218.09</v>
      </c>
      <c r="I575" s="87">
        <f>SUM(F575:H575)</f>
        <v>2687218.09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36242.25</v>
      </c>
      <c r="G579" s="18"/>
      <c r="H579" s="18">
        <v>95653.93</v>
      </c>
      <c r="I579" s="87">
        <f t="shared" si="47"/>
        <v>131896.18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61633.5</v>
      </c>
      <c r="G582" s="18"/>
      <c r="H582" s="18">
        <v>3264.79</v>
      </c>
      <c r="I582" s="87">
        <f t="shared" si="47"/>
        <v>64898.29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319860.64</v>
      </c>
      <c r="I591" s="18"/>
      <c r="J591" s="18">
        <v>6790</v>
      </c>
      <c r="K591" s="104">
        <f t="shared" ref="K591:K597" si="48">SUM(H591:J591)</f>
        <v>326650.64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79338.559999999998</v>
      </c>
      <c r="I592" s="18"/>
      <c r="J592" s="18">
        <v>30871.07</v>
      </c>
      <c r="K592" s="104">
        <f t="shared" si="48"/>
        <v>110209.63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8923.91</v>
      </c>
      <c r="I594" s="18"/>
      <c r="J594" s="18"/>
      <c r="K594" s="104">
        <f t="shared" si="48"/>
        <v>8923.91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408123.11</v>
      </c>
      <c r="I598" s="108">
        <f>SUM(I591:I597)</f>
        <v>0</v>
      </c>
      <c r="J598" s="108">
        <f>SUM(J591:J597)</f>
        <v>37661.07</v>
      </c>
      <c r="K598" s="108">
        <f>SUM(K591:K597)</f>
        <v>445784.18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43876.19</v>
      </c>
      <c r="I604" s="18"/>
      <c r="J604" s="18"/>
      <c r="K604" s="104">
        <f>SUM(H604:J604)</f>
        <v>43876.19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43876.19</v>
      </c>
      <c r="I605" s="108">
        <f>SUM(I602:I604)</f>
        <v>0</v>
      </c>
      <c r="J605" s="108">
        <f>SUM(J602:J604)</f>
        <v>0</v>
      </c>
      <c r="K605" s="108">
        <f>SUM(K602:K604)</f>
        <v>43876.19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1087476.8799999999</v>
      </c>
      <c r="H617" s="109">
        <f>SUM(F52)</f>
        <v>1087476.8800000001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38591.32</v>
      </c>
      <c r="H618" s="109">
        <f>SUM(G52)</f>
        <v>38591.32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42682.080000000002</v>
      </c>
      <c r="H619" s="109">
        <f>SUM(H52)</f>
        <v>42682.079999999994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22370</v>
      </c>
      <c r="H620" s="109">
        <f>SUM(I52)</f>
        <v>22370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370442.95</v>
      </c>
      <c r="H621" s="109">
        <f>SUM(J52)</f>
        <v>370442.95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239049.59</v>
      </c>
      <c r="H622" s="109">
        <f>F476</f>
        <v>239049.58999999985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370442.95</v>
      </c>
      <c r="H626" s="109">
        <f>J476</f>
        <v>370442.95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8895210.6699999999</v>
      </c>
      <c r="H627" s="104">
        <f>SUM(F468)</f>
        <v>8895210.6699999999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145785.69999999998</v>
      </c>
      <c r="H628" s="104">
        <f>SUM(G468)</f>
        <v>145785.70000000001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156058.93</v>
      </c>
      <c r="H629" s="104">
        <f>SUM(H468)</f>
        <v>156058.93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86628.05</v>
      </c>
      <c r="H631" s="104">
        <f>SUM(J468)</f>
        <v>86628.05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9148671.6900000013</v>
      </c>
      <c r="H632" s="104">
        <f>SUM(F472)</f>
        <v>9148671.6899999995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156058.93</v>
      </c>
      <c r="H633" s="104">
        <f>SUM(H472)</f>
        <v>156058.93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66705.16</v>
      </c>
      <c r="H634" s="104">
        <f>I369</f>
        <v>66705.16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145785.70000000001</v>
      </c>
      <c r="H635" s="104">
        <f>SUM(G472)</f>
        <v>145785.70000000001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86628.05</v>
      </c>
      <c r="H637" s="164">
        <f>SUM(J468)</f>
        <v>86628.05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139381.51</v>
      </c>
      <c r="H639" s="104">
        <f>SUM(F461)</f>
        <v>139381.51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231061.44</v>
      </c>
      <c r="H640" s="104">
        <f>SUM(G461)</f>
        <v>231061.44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370442.95</v>
      </c>
      <c r="H642" s="104">
        <f>SUM(I461)</f>
        <v>370442.95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8186.05</v>
      </c>
      <c r="H644" s="104">
        <f>H408</f>
        <v>8186.0499999999993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78442</v>
      </c>
      <c r="H645" s="104">
        <f>G408</f>
        <v>78442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86628.05</v>
      </c>
      <c r="H646" s="104">
        <f>L408</f>
        <v>86628.05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445784.18</v>
      </c>
      <c r="H647" s="104">
        <f>L208+L226+L244</f>
        <v>445784.18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43876.19</v>
      </c>
      <c r="H648" s="104">
        <f>(J257+J338)-(J255+J336)</f>
        <v>43876.19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408123.11</v>
      </c>
      <c r="H649" s="104">
        <f>H598</f>
        <v>408123.11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37661.07</v>
      </c>
      <c r="H651" s="104">
        <f>J598</f>
        <v>37661.07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78442</v>
      </c>
      <c r="H655" s="104">
        <f>K266+K347</f>
        <v>78442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6085771.5500000007</v>
      </c>
      <c r="G660" s="19">
        <f>(L229+L309+L359)</f>
        <v>0</v>
      </c>
      <c r="H660" s="19">
        <f>(L247+L328+L360)</f>
        <v>3078702.77</v>
      </c>
      <c r="I660" s="19">
        <f>SUM(F660:H660)</f>
        <v>9164474.3200000003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56213.5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56213.5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408123.11</v>
      </c>
      <c r="G662" s="19">
        <f>(L226+L306)-(J226+J306)</f>
        <v>0</v>
      </c>
      <c r="H662" s="19">
        <f>(L244+L325)-(J244+J325)</f>
        <v>37661.07</v>
      </c>
      <c r="I662" s="19">
        <f>SUM(F662:H662)</f>
        <v>445784.18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141751.94</v>
      </c>
      <c r="G663" s="199">
        <f>SUM(G575:G587)+SUM(I602:I604)+L612</f>
        <v>0</v>
      </c>
      <c r="H663" s="199">
        <f>SUM(H575:H587)+SUM(J602:J604)+L613</f>
        <v>2786136.81</v>
      </c>
      <c r="I663" s="19">
        <f>SUM(F663:H663)</f>
        <v>2927888.75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5479683.0000000009</v>
      </c>
      <c r="G664" s="19">
        <f>G660-SUM(G661:G663)</f>
        <v>0</v>
      </c>
      <c r="H664" s="19">
        <f>H660-SUM(H661:H663)</f>
        <v>254904.89000000013</v>
      </c>
      <c r="I664" s="19">
        <f>I660-SUM(I661:I663)</f>
        <v>5734587.8900000006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407.2</v>
      </c>
      <c r="G665" s="248"/>
      <c r="H665" s="248"/>
      <c r="I665" s="19">
        <f>SUM(F665:H665)</f>
        <v>407.2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13456.98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14082.98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-254904.89</v>
      </c>
      <c r="I669" s="19">
        <f>SUM(F669:H669)</f>
        <v>-254904.89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13456.98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13456.98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Gilmanton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1912136.6</v>
      </c>
      <c r="C9" s="229">
        <f>'DOE25'!G197+'DOE25'!G215+'DOE25'!G233+'DOE25'!G276+'DOE25'!G295+'DOE25'!G314</f>
        <v>812073.57</v>
      </c>
    </row>
    <row r="10" spans="1:3" x14ac:dyDescent="0.2">
      <c r="A10" t="s">
        <v>779</v>
      </c>
      <c r="B10" s="240">
        <v>1548803.74</v>
      </c>
      <c r="C10" s="240">
        <v>695572.02</v>
      </c>
    </row>
    <row r="11" spans="1:3" x14ac:dyDescent="0.2">
      <c r="A11" t="s">
        <v>780</v>
      </c>
      <c r="B11" s="240">
        <v>307822.05</v>
      </c>
      <c r="C11" s="240">
        <f>170766.45-54264.9</f>
        <v>116501.55000000002</v>
      </c>
    </row>
    <row r="12" spans="1:3" x14ac:dyDescent="0.2">
      <c r="A12" t="s">
        <v>781</v>
      </c>
      <c r="B12" s="240">
        <v>55510.81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1912136.6</v>
      </c>
      <c r="C13" s="231">
        <f>SUM(C10:C12)</f>
        <v>812073.57000000007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324420.64</v>
      </c>
      <c r="C18" s="229">
        <f>'DOE25'!G198+'DOE25'!G216+'DOE25'!G234+'DOE25'!G277+'DOE25'!G296+'DOE25'!G315</f>
        <v>142343.26</v>
      </c>
    </row>
    <row r="19" spans="1:3" x14ac:dyDescent="0.2">
      <c r="A19" t="s">
        <v>779</v>
      </c>
      <c r="B19" s="240">
        <v>177810.95</v>
      </c>
      <c r="C19" s="240">
        <v>73436.710000000006</v>
      </c>
    </row>
    <row r="20" spans="1:3" x14ac:dyDescent="0.2">
      <c r="A20" t="s">
        <v>780</v>
      </c>
      <c r="B20" s="240">
        <v>146609.69</v>
      </c>
      <c r="C20" s="240">
        <v>68906.55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324420.64</v>
      </c>
      <c r="C22" s="231">
        <f>SUM(C19:C21)</f>
        <v>142343.26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29530</v>
      </c>
      <c r="C36" s="235">
        <f>'DOE25'!G200+'DOE25'!G218+'DOE25'!G236+'DOE25'!G279+'DOE25'!G298+'DOE25'!G317</f>
        <v>2259.0500000000002</v>
      </c>
    </row>
    <row r="37" spans="1:3" x14ac:dyDescent="0.2">
      <c r="A37" t="s">
        <v>779</v>
      </c>
      <c r="B37" s="240">
        <v>29530</v>
      </c>
      <c r="C37" s="240">
        <v>2259.0500000000002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29530</v>
      </c>
      <c r="C40" s="231">
        <f>SUM(C37:C39)</f>
        <v>2259.0500000000002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Gilmanton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6328420.0700000003</v>
      </c>
      <c r="D5" s="20">
        <f>SUM('DOE25'!L197:L200)+SUM('DOE25'!L215:L218)+SUM('DOE25'!L233:L236)-F5-G5</f>
        <v>6319114.6900000004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9305.3799999999992</v>
      </c>
      <c r="H5" s="259"/>
    </row>
    <row r="6" spans="1:9" x14ac:dyDescent="0.2">
      <c r="A6" s="32">
        <v>2100</v>
      </c>
      <c r="B6" t="s">
        <v>801</v>
      </c>
      <c r="C6" s="245">
        <f t="shared" si="0"/>
        <v>448290.36</v>
      </c>
      <c r="D6" s="20">
        <f>'DOE25'!L202+'DOE25'!L220+'DOE25'!L238-F6-G6</f>
        <v>447660.36</v>
      </c>
      <c r="E6" s="243"/>
      <c r="F6" s="255">
        <f>'DOE25'!J202+'DOE25'!J220+'DOE25'!J238</f>
        <v>0</v>
      </c>
      <c r="G6" s="53">
        <f>'DOE25'!K202+'DOE25'!K220+'DOE25'!K238</f>
        <v>630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199584.16</v>
      </c>
      <c r="D7" s="20">
        <f>'DOE25'!L203+'DOE25'!L221+'DOE25'!L239-F7-G7</f>
        <v>155707.97</v>
      </c>
      <c r="E7" s="243"/>
      <c r="F7" s="255">
        <f>'DOE25'!J203+'DOE25'!J221+'DOE25'!J239</f>
        <v>43876.19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162867.37000000002</v>
      </c>
      <c r="D8" s="243"/>
      <c r="E8" s="20">
        <f>'DOE25'!L204+'DOE25'!L222+'DOE25'!L240-F8-G8-D9-D11</f>
        <v>154800.42000000001</v>
      </c>
      <c r="F8" s="255">
        <f>'DOE25'!J204+'DOE25'!J222+'DOE25'!J240</f>
        <v>0</v>
      </c>
      <c r="G8" s="53">
        <f>'DOE25'!K204+'DOE25'!K222+'DOE25'!K240</f>
        <v>8066.95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34245.269999999997</v>
      </c>
      <c r="D9" s="244">
        <v>34245.269999999997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12275</v>
      </c>
      <c r="D10" s="243"/>
      <c r="E10" s="244">
        <v>12275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105775</v>
      </c>
      <c r="D11" s="244">
        <v>105775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407712.46</v>
      </c>
      <c r="D12" s="20">
        <f>'DOE25'!L205+'DOE25'!L223+'DOE25'!L241-F12-G12</f>
        <v>403433.08</v>
      </c>
      <c r="E12" s="243"/>
      <c r="F12" s="255">
        <f>'DOE25'!J205+'DOE25'!J223+'DOE25'!J241</f>
        <v>0</v>
      </c>
      <c r="G12" s="53">
        <f>'DOE25'!K205+'DOE25'!K223+'DOE25'!K241</f>
        <v>4279.38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131754.42000000001</v>
      </c>
      <c r="D13" s="243"/>
      <c r="E13" s="20">
        <f>'DOE25'!L206+'DOE25'!L224+'DOE25'!L242-F13-G13</f>
        <v>129648.74000000002</v>
      </c>
      <c r="F13" s="255">
        <f>'DOE25'!J206+'DOE25'!J224+'DOE25'!J242</f>
        <v>0</v>
      </c>
      <c r="G13" s="53">
        <f>'DOE25'!K206+'DOE25'!K224+'DOE25'!K242</f>
        <v>2105.6799999999998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598196.39999999991</v>
      </c>
      <c r="D14" s="20">
        <f>'DOE25'!L207+'DOE25'!L225+'DOE25'!L243-F14-G14</f>
        <v>598196.39999999991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445784.18</v>
      </c>
      <c r="D15" s="20">
        <f>'DOE25'!L208+'DOE25'!L226+'DOE25'!L244-F15-G15</f>
        <v>445784.18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207600</v>
      </c>
      <c r="D25" s="243"/>
      <c r="E25" s="243"/>
      <c r="F25" s="258"/>
      <c r="G25" s="256"/>
      <c r="H25" s="257">
        <f>'DOE25'!L260+'DOE25'!L261+'DOE25'!L341+'DOE25'!L342</f>
        <v>207600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79080.540000000008</v>
      </c>
      <c r="D29" s="20">
        <f>'DOE25'!L358+'DOE25'!L359+'DOE25'!L360-'DOE25'!I367-F29-G29</f>
        <v>77867.860000000015</v>
      </c>
      <c r="E29" s="243"/>
      <c r="F29" s="255">
        <f>'DOE25'!J358+'DOE25'!J359+'DOE25'!J360</f>
        <v>1212.68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156058.93</v>
      </c>
      <c r="D31" s="20">
        <f>'DOE25'!L290+'DOE25'!L309+'DOE25'!L328+'DOE25'!L333+'DOE25'!L334+'DOE25'!L335-F31-G31</f>
        <v>156058.93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8743843.7399999984</v>
      </c>
      <c r="E33" s="246">
        <f>SUM(E5:E31)</f>
        <v>296724.16000000003</v>
      </c>
      <c r="F33" s="246">
        <f>SUM(F5:F31)</f>
        <v>45088.87</v>
      </c>
      <c r="G33" s="246">
        <f>SUM(G5:G31)</f>
        <v>24387.39</v>
      </c>
      <c r="H33" s="246">
        <f>SUM(H5:H31)</f>
        <v>207600</v>
      </c>
    </row>
    <row r="35" spans="2:8" ht="12" thickBot="1" x14ac:dyDescent="0.25">
      <c r="B35" s="253" t="s">
        <v>847</v>
      </c>
      <c r="D35" s="254">
        <f>E33</f>
        <v>296724.16000000003</v>
      </c>
      <c r="E35" s="249"/>
    </row>
    <row r="36" spans="2:8" ht="12" thickTop="1" x14ac:dyDescent="0.2">
      <c r="B36" t="s">
        <v>815</v>
      </c>
      <c r="D36" s="20">
        <f>D33</f>
        <v>8743843.7399999984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8" activePane="bottomLeft" state="frozen"/>
      <selection activeCell="F46" sqref="F46"/>
      <selection pane="bottomLeft" activeCell="C56" sqref="C5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Gilmanton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965230.09</v>
      </c>
      <c r="D8" s="95">
        <f>'DOE25'!G9</f>
        <v>75</v>
      </c>
      <c r="E8" s="95">
        <f>'DOE25'!H9</f>
        <v>0</v>
      </c>
      <c r="F8" s="95">
        <f>'DOE25'!I9</f>
        <v>22370</v>
      </c>
      <c r="G8" s="95">
        <f>'DOE25'!J9</f>
        <v>370442.95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70134.97</v>
      </c>
      <c r="D11" s="95">
        <f>'DOE25'!G12</f>
        <v>37732.19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12005.13</v>
      </c>
      <c r="D12" s="95">
        <f>'DOE25'!G13</f>
        <v>784.13</v>
      </c>
      <c r="E12" s="95">
        <f>'DOE25'!H13</f>
        <v>42682.080000000002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1196.3399999999999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37915.129999999997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995.22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1087476.8799999999</v>
      </c>
      <c r="D18" s="41">
        <f>SUM(D8:D17)</f>
        <v>38591.32</v>
      </c>
      <c r="E18" s="41">
        <f>SUM(E8:E17)</f>
        <v>42682.080000000002</v>
      </c>
      <c r="F18" s="41">
        <f>SUM(F8:F17)</f>
        <v>22370</v>
      </c>
      <c r="G18" s="41">
        <f>SUM(G8:G17)</f>
        <v>370442.95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65996.97</v>
      </c>
      <c r="D21" s="95">
        <f>'DOE25'!G22</f>
        <v>0</v>
      </c>
      <c r="E21" s="95">
        <f>'DOE25'!H22</f>
        <v>7672.23</v>
      </c>
      <c r="F21" s="95">
        <f>'DOE25'!I22</f>
        <v>22370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38591.32</v>
      </c>
      <c r="E22" s="95">
        <f>'DOE25'!H23</f>
        <v>32985.25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2024.6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182315.19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588110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12005.13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848427.29</v>
      </c>
      <c r="D31" s="41">
        <f>SUM(D21:D30)</f>
        <v>38591.32</v>
      </c>
      <c r="E31" s="41">
        <f>SUM(E21:E30)</f>
        <v>42682.079999999994</v>
      </c>
      <c r="F31" s="41">
        <f>SUM(F21:F30)</f>
        <v>22370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370442.95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62674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176375.59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239049.59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370442.95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1087476.8800000001</v>
      </c>
      <c r="D51" s="41">
        <f>D50+D31</f>
        <v>38591.32</v>
      </c>
      <c r="E51" s="41">
        <f>E50+E31</f>
        <v>42682.079999999994</v>
      </c>
      <c r="F51" s="41">
        <f>F50+F31</f>
        <v>22370</v>
      </c>
      <c r="G51" s="41">
        <f>G50+G31</f>
        <v>370442.95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6578358.0999999996</v>
      </c>
      <c r="D56" s="95">
        <f>'DOE25'!G60</f>
        <v>54264.9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2286.64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8186.05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55410.14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803.36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2286.64</v>
      </c>
      <c r="D62" s="130">
        <f>SUM(D57:D61)</f>
        <v>56213.5</v>
      </c>
      <c r="E62" s="130">
        <f>SUM(E57:E61)</f>
        <v>0</v>
      </c>
      <c r="F62" s="130">
        <f>SUM(F57:F61)</f>
        <v>0</v>
      </c>
      <c r="G62" s="130">
        <f>SUM(G57:G61)</f>
        <v>8186.05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6580644.7399999993</v>
      </c>
      <c r="D63" s="22">
        <f>D56+D62</f>
        <v>110478.39999999999</v>
      </c>
      <c r="E63" s="22">
        <f>E56+E62</f>
        <v>0</v>
      </c>
      <c r="F63" s="22">
        <f>F56+F62</f>
        <v>0</v>
      </c>
      <c r="G63" s="22">
        <f>G56+G62</f>
        <v>8186.05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966155.34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1167482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2133637.34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60353.61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21977.1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1777.34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82330.709999999992</v>
      </c>
      <c r="D78" s="130">
        <f>SUM(D72:D77)</f>
        <v>1777.34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2215968.0499999998</v>
      </c>
      <c r="D81" s="130">
        <f>SUM(D79:D80)+D78+D70</f>
        <v>1777.34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76227.88</v>
      </c>
      <c r="D88" s="95">
        <f>SUM('DOE25'!G153:G161)</f>
        <v>33529.96</v>
      </c>
      <c r="E88" s="95">
        <f>SUM('DOE25'!H153:H161)</f>
        <v>156058.93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76227.88</v>
      </c>
      <c r="D91" s="131">
        <f>SUM(D85:D90)</f>
        <v>33529.96</v>
      </c>
      <c r="E91" s="131">
        <f>SUM(E85:E90)</f>
        <v>156058.93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78442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22370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22370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78442</v>
      </c>
    </row>
    <row r="104" spans="1:7" ht="12.75" thickTop="1" thickBot="1" x14ac:dyDescent="0.25">
      <c r="A104" s="33" t="s">
        <v>765</v>
      </c>
      <c r="C104" s="86">
        <f>C63+C81+C91+C103</f>
        <v>8895210.6699999999</v>
      </c>
      <c r="D104" s="86">
        <f>D63+D81+D91+D103</f>
        <v>145785.69999999998</v>
      </c>
      <c r="E104" s="86">
        <f>E63+E81+E91+E103</f>
        <v>156058.93</v>
      </c>
      <c r="F104" s="86">
        <f>F63+F81+F91+F103</f>
        <v>0</v>
      </c>
      <c r="G104" s="86">
        <f>G63+G81+G103</f>
        <v>86628.05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5547542.5600000005</v>
      </c>
      <c r="D109" s="24" t="s">
        <v>289</v>
      </c>
      <c r="E109" s="95">
        <f>('DOE25'!L276)+('DOE25'!L295)+('DOE25'!L314)</f>
        <v>72592.320000000007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724028.7</v>
      </c>
      <c r="D110" s="24" t="s">
        <v>289</v>
      </c>
      <c r="E110" s="95">
        <f>('DOE25'!L277)+('DOE25'!L296)+('DOE25'!L315)</f>
        <v>45991.679999999993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56848.81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6328420.0700000003</v>
      </c>
      <c r="D115" s="86">
        <f>SUM(D109:D114)</f>
        <v>0</v>
      </c>
      <c r="E115" s="86">
        <f>SUM(E109:E114)</f>
        <v>118584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448290.36</v>
      </c>
      <c r="D118" s="24" t="s">
        <v>289</v>
      </c>
      <c r="E118" s="95">
        <f>+('DOE25'!L281)+('DOE25'!L300)+('DOE25'!L319)</f>
        <v>17316.38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199584.16</v>
      </c>
      <c r="D119" s="24" t="s">
        <v>289</v>
      </c>
      <c r="E119" s="95">
        <f>+('DOE25'!L282)+('DOE25'!L301)+('DOE25'!L320)</f>
        <v>11741.11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302887.64</v>
      </c>
      <c r="D120" s="24" t="s">
        <v>289</v>
      </c>
      <c r="E120" s="95">
        <f>+('DOE25'!L283)+('DOE25'!L302)+('DOE25'!L321)</f>
        <v>8417.44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407712.46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131754.42000000001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598196.39999999991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445784.18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145785.70000000001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2534209.62</v>
      </c>
      <c r="D128" s="86">
        <f>SUM(D118:D127)</f>
        <v>145785.70000000001</v>
      </c>
      <c r="E128" s="86">
        <f>SUM(E118:E127)</f>
        <v>37474.93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27600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39671.18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46956.87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-8186.0500000000029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286042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9148671.6900000013</v>
      </c>
      <c r="D145" s="86">
        <f>(D115+D128+D144)</f>
        <v>145785.70000000001</v>
      </c>
      <c r="E145" s="86">
        <f>(E115+E128+E144)</f>
        <v>156058.93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08/96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02/17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24600000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5.63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570000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570000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180000</v>
      </c>
    </row>
    <row r="159" spans="1:9" x14ac:dyDescent="0.2">
      <c r="A159" s="22" t="s">
        <v>35</v>
      </c>
      <c r="B159" s="137">
        <f>'DOE25'!F498</f>
        <v>390000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390000</v>
      </c>
    </row>
    <row r="160" spans="1:9" x14ac:dyDescent="0.2">
      <c r="A160" s="22" t="s">
        <v>36</v>
      </c>
      <c r="B160" s="137">
        <f>'DOE25'!F499</f>
        <v>22711.5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22711.5</v>
      </c>
    </row>
    <row r="161" spans="1:7" x14ac:dyDescent="0.2">
      <c r="A161" s="22" t="s">
        <v>37</v>
      </c>
      <c r="B161" s="137">
        <f>'DOE25'!F500</f>
        <v>412711.5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412711.5</v>
      </c>
    </row>
    <row r="162" spans="1:7" x14ac:dyDescent="0.2">
      <c r="A162" s="22" t="s">
        <v>38</v>
      </c>
      <c r="B162" s="137">
        <f>'DOE25'!F501</f>
        <v>190000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190000</v>
      </c>
    </row>
    <row r="163" spans="1:7" x14ac:dyDescent="0.2">
      <c r="A163" s="22" t="s">
        <v>39</v>
      </c>
      <c r="B163" s="137">
        <f>'DOE25'!F502</f>
        <v>16963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16963</v>
      </c>
    </row>
    <row r="164" spans="1:7" x14ac:dyDescent="0.2">
      <c r="A164" s="22" t="s">
        <v>246</v>
      </c>
      <c r="B164" s="137">
        <f>'DOE25'!F503</f>
        <v>206963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206963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Gilmanton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13457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13457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5620135</v>
      </c>
      <c r="D10" s="182">
        <f>ROUND((C10/$C$28)*100,1)</f>
        <v>61.5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770020</v>
      </c>
      <c r="D11" s="182">
        <f>ROUND((C11/$C$28)*100,1)</f>
        <v>8.4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56849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465607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211325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311305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407712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131754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598196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445784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27600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89572.5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9135859.5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9135859.5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180000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6632623</v>
      </c>
      <c r="D35" s="182">
        <f t="shared" ref="D35:D40" si="1">ROUND((C35/$C$41)*100,1)</f>
        <v>72.7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10472.689999999478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2133637</v>
      </c>
      <c r="D37" s="182">
        <f t="shared" si="1"/>
        <v>23.4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84108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265817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9126657.6899999995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Gilmanton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2015-10-28T16:42:12Z</cp:lastPrinted>
  <dcterms:created xsi:type="dcterms:W3CDTF">1997-12-04T19:04:30Z</dcterms:created>
  <dcterms:modified xsi:type="dcterms:W3CDTF">2015-10-28T16:42:40Z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