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705" yWindow="-15" windowWidth="12495" windowHeight="120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" i="1" l="1"/>
  <c r="F50" i="1"/>
  <c r="H582" i="1" l="1"/>
  <c r="G582" i="1"/>
  <c r="L215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6" i="1"/>
  <c r="L217" i="1"/>
  <c r="L218" i="1"/>
  <c r="L233" i="1"/>
  <c r="L234" i="1"/>
  <c r="L235" i="1"/>
  <c r="L236" i="1"/>
  <c r="F6" i="13"/>
  <c r="G6" i="13"/>
  <c r="L202" i="1"/>
  <c r="L220" i="1"/>
  <c r="C15" i="10" s="1"/>
  <c r="L238" i="1"/>
  <c r="F7" i="13"/>
  <c r="G7" i="13"/>
  <c r="L203" i="1"/>
  <c r="L221" i="1"/>
  <c r="L239" i="1"/>
  <c r="F12" i="13"/>
  <c r="G12" i="13"/>
  <c r="D12" i="13" s="1"/>
  <c r="C12" i="13" s="1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H647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D29" i="13" s="1"/>
  <c r="C29" i="13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9" i="1" s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3" i="1" s="1"/>
  <c r="C138" i="2" s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0" i="10"/>
  <c r="C11" i="10"/>
  <c r="C12" i="10"/>
  <c r="C13" i="10"/>
  <c r="L250" i="1"/>
  <c r="L332" i="1"/>
  <c r="L254" i="1"/>
  <c r="C124" i="2" s="1"/>
  <c r="C25" i="10"/>
  <c r="L268" i="1"/>
  <c r="L269" i="1"/>
  <c r="L349" i="1"/>
  <c r="L350" i="1"/>
  <c r="L351" i="1" s="1"/>
  <c r="I665" i="1"/>
  <c r="I670" i="1"/>
  <c r="F661" i="1"/>
  <c r="G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C114" i="2"/>
  <c r="E114" i="2"/>
  <c r="D115" i="2"/>
  <c r="F115" i="2"/>
  <c r="G115" i="2"/>
  <c r="E118" i="2"/>
  <c r="C119" i="2"/>
  <c r="E120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I461" i="1" s="1"/>
  <c r="H642" i="1" s="1"/>
  <c r="F461" i="1"/>
  <c r="H461" i="1"/>
  <c r="F470" i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L565" i="1" s="1"/>
  <c r="F565" i="1"/>
  <c r="F571" i="1" s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1" i="1"/>
  <c r="H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F192" i="1"/>
  <c r="G164" i="2"/>
  <c r="C18" i="2"/>
  <c r="C26" i="10"/>
  <c r="D18" i="13"/>
  <c r="C18" i="13" s="1"/>
  <c r="D17" i="13"/>
  <c r="C17" i="13" s="1"/>
  <c r="C91" i="2"/>
  <c r="F78" i="2"/>
  <c r="F81" i="2" s="1"/>
  <c r="D31" i="2"/>
  <c r="C78" i="2"/>
  <c r="D50" i="2"/>
  <c r="G157" i="2"/>
  <c r="F18" i="2"/>
  <c r="G161" i="2"/>
  <c r="G156" i="2"/>
  <c r="E103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J641" i="1"/>
  <c r="J571" i="1"/>
  <c r="K571" i="1"/>
  <c r="L433" i="1"/>
  <c r="L419" i="1"/>
  <c r="I169" i="1"/>
  <c r="J643" i="1"/>
  <c r="H476" i="1"/>
  <c r="H624" i="1" s="1"/>
  <c r="J624" i="1" s="1"/>
  <c r="F476" i="1"/>
  <c r="H622" i="1" s="1"/>
  <c r="I476" i="1"/>
  <c r="H625" i="1" s="1"/>
  <c r="J625" i="1" s="1"/>
  <c r="G476" i="1"/>
  <c r="H623" i="1" s="1"/>
  <c r="J623" i="1" s="1"/>
  <c r="F169" i="1"/>
  <c r="J140" i="1"/>
  <c r="I552" i="1"/>
  <c r="G22" i="2"/>
  <c r="K545" i="1"/>
  <c r="H552" i="1"/>
  <c r="C29" i="10"/>
  <c r="H140" i="1"/>
  <c r="F22" i="13"/>
  <c r="H25" i="13"/>
  <c r="C25" i="13" s="1"/>
  <c r="H571" i="1"/>
  <c r="L560" i="1"/>
  <c r="G192" i="1"/>
  <c r="H192" i="1"/>
  <c r="E16" i="13"/>
  <c r="L570" i="1"/>
  <c r="I545" i="1"/>
  <c r="J636" i="1"/>
  <c r="G36" i="2"/>
  <c r="K551" i="1"/>
  <c r="C22" i="13"/>
  <c r="C16" i="13"/>
  <c r="H33" i="13"/>
  <c r="L614" i="1" l="1"/>
  <c r="A40" i="12"/>
  <c r="A13" i="12"/>
  <c r="L534" i="1"/>
  <c r="H545" i="1"/>
  <c r="K550" i="1"/>
  <c r="J552" i="1"/>
  <c r="G552" i="1"/>
  <c r="F552" i="1"/>
  <c r="G545" i="1"/>
  <c r="L529" i="1"/>
  <c r="K549" i="1"/>
  <c r="L524" i="1"/>
  <c r="J639" i="1"/>
  <c r="J640" i="1"/>
  <c r="H408" i="1"/>
  <c r="H644" i="1" s="1"/>
  <c r="J644" i="1" s="1"/>
  <c r="L401" i="1"/>
  <c r="C139" i="2" s="1"/>
  <c r="G408" i="1"/>
  <c r="H645" i="1" s="1"/>
  <c r="J645" i="1" s="1"/>
  <c r="K598" i="1"/>
  <c r="G647" i="1" s="1"/>
  <c r="I369" i="1"/>
  <c r="H634" i="1" s="1"/>
  <c r="J634" i="1" s="1"/>
  <c r="D145" i="2"/>
  <c r="I661" i="1"/>
  <c r="E8" i="13"/>
  <c r="C8" i="13" s="1"/>
  <c r="C17" i="10"/>
  <c r="L328" i="1"/>
  <c r="C19" i="10"/>
  <c r="E119" i="2"/>
  <c r="E128" i="2" s="1"/>
  <c r="H338" i="1"/>
  <c r="H352" i="1" s="1"/>
  <c r="J338" i="1"/>
  <c r="J352" i="1" s="1"/>
  <c r="F338" i="1"/>
  <c r="F352" i="1" s="1"/>
  <c r="E110" i="2"/>
  <c r="E115" i="2" s="1"/>
  <c r="G338" i="1"/>
  <c r="G352" i="1" s="1"/>
  <c r="L290" i="1"/>
  <c r="K338" i="1"/>
  <c r="K352" i="1" s="1"/>
  <c r="C20" i="10"/>
  <c r="L247" i="1"/>
  <c r="C16" i="10"/>
  <c r="D7" i="13"/>
  <c r="C7" i="13" s="1"/>
  <c r="C112" i="2"/>
  <c r="F257" i="1"/>
  <c r="F271" i="1" s="1"/>
  <c r="C110" i="2"/>
  <c r="C21" i="10"/>
  <c r="C18" i="10"/>
  <c r="D6" i="13"/>
  <c r="C6" i="13" s="1"/>
  <c r="C118" i="2"/>
  <c r="K257" i="1"/>
  <c r="K271" i="1" s="1"/>
  <c r="G257" i="1"/>
  <c r="G271" i="1" s="1"/>
  <c r="D5" i="13"/>
  <c r="C5" i="13" s="1"/>
  <c r="J257" i="1"/>
  <c r="J271" i="1" s="1"/>
  <c r="L229" i="1"/>
  <c r="G660" i="1" s="1"/>
  <c r="G664" i="1" s="1"/>
  <c r="C120" i="2"/>
  <c r="H257" i="1"/>
  <c r="H271" i="1" s="1"/>
  <c r="I257" i="1"/>
  <c r="I271" i="1" s="1"/>
  <c r="J647" i="1"/>
  <c r="D15" i="13"/>
  <c r="C15" i="13" s="1"/>
  <c r="G649" i="1"/>
  <c r="J649" i="1" s="1"/>
  <c r="F662" i="1"/>
  <c r="I662" i="1" s="1"/>
  <c r="D14" i="13"/>
  <c r="C14" i="13" s="1"/>
  <c r="C121" i="2"/>
  <c r="L211" i="1"/>
  <c r="C109" i="2"/>
  <c r="C115" i="2" s="1"/>
  <c r="C81" i="2"/>
  <c r="C62" i="2"/>
  <c r="H52" i="1"/>
  <c r="H619" i="1" s="1"/>
  <c r="F60" i="1"/>
  <c r="C35" i="10" s="1"/>
  <c r="H617" i="1"/>
  <c r="J617" i="1" s="1"/>
  <c r="J62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I663" i="1"/>
  <c r="C27" i="10"/>
  <c r="G635" i="1"/>
  <c r="J635" i="1" s="1"/>
  <c r="E33" i="13" l="1"/>
  <c r="D35" i="13" s="1"/>
  <c r="K552" i="1"/>
  <c r="L545" i="1"/>
  <c r="L408" i="1"/>
  <c r="C141" i="2"/>
  <c r="C144" i="2" s="1"/>
  <c r="L338" i="1"/>
  <c r="L352" i="1" s="1"/>
  <c r="G633" i="1" s="1"/>
  <c r="J633" i="1" s="1"/>
  <c r="H660" i="1"/>
  <c r="H664" i="1" s="1"/>
  <c r="H667" i="1" s="1"/>
  <c r="E145" i="2"/>
  <c r="D31" i="13"/>
  <c r="C31" i="13" s="1"/>
  <c r="L257" i="1"/>
  <c r="L271" i="1" s="1"/>
  <c r="G632" i="1" s="1"/>
  <c r="J632" i="1" s="1"/>
  <c r="C128" i="2"/>
  <c r="H648" i="1"/>
  <c r="J648" i="1" s="1"/>
  <c r="G667" i="1"/>
  <c r="G672" i="1"/>
  <c r="C5" i="10" s="1"/>
  <c r="C28" i="10"/>
  <c r="D24" i="10" s="1"/>
  <c r="F660" i="1"/>
  <c r="C36" i="10"/>
  <c r="C56" i="2"/>
  <c r="C63" i="2" s="1"/>
  <c r="C104" i="2" s="1"/>
  <c r="F112" i="1"/>
  <c r="F193" i="1"/>
  <c r="G627" i="1" s="1"/>
  <c r="J627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37" i="1" l="1"/>
  <c r="J637" i="1" s="1"/>
  <c r="H646" i="1"/>
  <c r="J646" i="1" s="1"/>
  <c r="C145" i="2"/>
  <c r="H672" i="1"/>
  <c r="C6" i="10" s="1"/>
  <c r="D33" i="13"/>
  <c r="D36" i="13" s="1"/>
  <c r="D23" i="10"/>
  <c r="D12" i="10"/>
  <c r="D17" i="10"/>
  <c r="D27" i="10"/>
  <c r="D18" i="10"/>
  <c r="D20" i="10"/>
  <c r="D15" i="10"/>
  <c r="D25" i="10"/>
  <c r="D19" i="10"/>
  <c r="D13" i="10"/>
  <c r="D11" i="10"/>
  <c r="D21" i="10"/>
  <c r="D22" i="10"/>
  <c r="D10" i="10"/>
  <c r="D26" i="10"/>
  <c r="C30" i="10"/>
  <c r="D16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<sst xmlns="http://schemas.openxmlformats.org/spreadsheetml/2006/main" count="3955" uniqueCount="913">
  <si>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</si>
  <si>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</si>
  <si>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</si>
  <si>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</si>
  <si>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</si>
  <si>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</si>
  <si>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</si>
  <si>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</si>
  <si>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</si>
  <si>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</si>
  <si>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</si>
  <si>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</si>
  <si>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</si>
  <si>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</si>
  <si>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</si>
  <si>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</si>
  <si>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</si>
  <si>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</si>
  <si>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</si>
  <si>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</si>
  <si>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</si>
  <si>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</si>
  <si>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</si>
  <si>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</si>
  <si>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</si>
  <si>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</si>
  <si>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</si>
  <si>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</si>
  <si>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</si>
  <si>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</si>
  <si>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</si>
  <si>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</si>
  <si>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</si>
  <si>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</si>
  <si>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</si>
  <si>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</si>
  <si>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</si>
  <si>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</si>
  <si>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</si>
  <si>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</si>
  <si>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</si>
  <si>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</si>
  <si>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</si>
  <si>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</si>
  <si>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</si>
  <si>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</si>
  <si>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</si>
  <si>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</si>
  <si>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</si>
  <si>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</si>
  <si>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</si>
  <si>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</si>
  <si>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</si>
  <si>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</si>
  <si>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</si>
  <si>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</si>
  <si>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</si>
  <si>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</si>
  <si>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</si>
  <si>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</si>
  <si>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</si>
  <si>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</si>
  <si>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</si>
  <si>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</si>
  <si>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</si>
  <si>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</si>
  <si>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</si>
  <si>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</si>
  <si>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</si>
  <si>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</si>
  <si>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</si>
  <si>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</si>
  <si>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</si>
  <si>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</si>
  <si>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</si>
  <si>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</si>
  <si>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</si>
  <si>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</si>
  <si>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</si>
  <si>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</si>
  <si>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</si>
  <si>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</si>
  <si>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</si>
  <si>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</si>
  <si>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</si>
  <si>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</si>
  <si>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</si>
  <si>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</si>
  <si>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</si>
  <si>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</si>
  <si>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</si>
  <si>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</si>
  <si>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</si>
  <si>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</si>
  <si>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</si>
  <si>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</si>
  <si>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</si>
  <si>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</si>
  <si>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</si>
  <si>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</si>
  <si>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</si>
  <si>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</si>
  <si>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</si>
  <si>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</si>
  <si>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</si>
  <si>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</si>
  <si>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</si>
  <si>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</si>
  <si>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</si>
  <si>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</si>
  <si>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</si>
  <si>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</si>
  <si>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</si>
  <si>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</si>
  <si>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</si>
  <si>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</si>
  <si>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</si>
  <si>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</si>
  <si>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</si>
  <si>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</si>
  <si>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</si>
  <si>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</si>
  <si>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</si>
  <si>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</si>
  <si>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</si>
  <si>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</si>
  <si>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</si>
  <si>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</si>
  <si>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</si>
  <si>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</si>
  <si>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</si>
  <si>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</si>
  <si>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</si>
  <si>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</si>
  <si>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</si>
  <si>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</si>
  <si>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</si>
  <si>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</si>
  <si>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</si>
  <si>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</si>
  <si>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</si>
  <si>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</si>
  <si>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</si>
  <si>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</si>
  <si>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</si>
  <si>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</si>
  <si>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</si>
  <si>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</si>
  <si>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</si>
  <si>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</si>
  <si>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</si>
  <si>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</si>
  <si>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</si>
  <si>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</si>
  <si>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</si>
  <si>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</si>
  <si>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</si>
  <si>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</si>
  <si>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</si>
  <si>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</si>
  <si>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</si>
  <si>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</si>
  <si>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</si>
  <si>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</si>
  <si>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</si>
  <si>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</si>
  <si>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</si>
  <si>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</si>
  <si>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</si>
  <si>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</si>
  <si>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</si>
  <si>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</si>
  <si>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</si>
  <si>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</si>
  <si>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</si>
  <si>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</si>
  <si>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</si>
  <si>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</si>
  <si>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</si>
  <si>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</si>
  <si>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</si>
  <si>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</si>
  <si>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</si>
  <si>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</si>
  <si>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</si>
  <si>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</si>
  <si>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</si>
  <si>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</si>
  <si>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</si>
  <si>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</si>
  <si>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</si>
  <si>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</si>
  <si>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</si>
  <si>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</si>
  <si>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</si>
  <si>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</si>
  <si>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</si>
  <si>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</si>
  <si>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</si>
  <si>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</si>
  <si>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</si>
  <si>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</si>
  <si>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</si>
  <si>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</si>
  <si>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</si>
  <si>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</si>
  <si>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</si>
  <si>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</si>
  <si>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</si>
  <si>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</si>
  <si>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</si>
  <si>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</si>
  <si>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</si>
  <si>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</si>
  <si>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</si>
  <si>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</si>
  <si>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</si>
  <si>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</si>
  <si>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</si>
  <si>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</si>
  <si>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</si>
  <si>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</si>
  <si>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</si>
  <si>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</si>
  <si>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</si>
  <si>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</si>
  <si>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</si>
  <si>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</si>
  <si>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</si>
  <si>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</si>
  <si>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</si>
  <si>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</si>
  <si>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</si>
  <si>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</si>
  <si>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</si>
  <si>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</si>
  <si>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</si>
  <si>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</si>
  <si>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</si>
  <si>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</si>
  <si>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</si>
  <si>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</si>
  <si>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</si>
  <si>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</si>
  <si>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</si>
  <si>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</si>
  <si>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</si>
  <si>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</si>
  <si>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</si>
  <si>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</si>
  <si>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</si>
  <si>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</si>
  <si>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</si>
  <si>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</si>
  <si>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</si>
  <si>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</si>
  <si>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</si>
  <si>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</si>
  <si>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</si>
  <si>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</si>
  <si>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</si>
  <si>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</si>
  <si>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</si>
  <si>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</si>
  <si>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</si>
  <si>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</si>
  <si>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</si>
  <si>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</si>
  <si>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</si>
  <si>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</si>
  <si>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</si>
  <si>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</si>
  <si>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</si>
  <si>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</si>
  <si>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</si>
  <si>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</si>
  <si>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</si>
  <si>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</si>
  <si>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</si>
  <si>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</si>
  <si>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</si>
  <si>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</si>
  <si>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</si>
  <si>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</si>
  <si>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</si>
  <si>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</si>
  <si>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</si>
  <si>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</si>
  <si>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</si>
  <si>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</si>
  <si>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</si>
  <si>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</si>
  <si>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</si>
  <si>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</si>
  <si>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</si>
  <si>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</si>
  <si>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</si>
  <si>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</si>
  <si>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</si>
  <si>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</si>
  <si>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</si>
  <si>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</si>
  <si>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</si>
  <si>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</si>
  <si>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</si>
  <si>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</si>
  <si>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</si>
  <si>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</si>
  <si>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</si>
  <si>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</si>
  <si>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</si>
  <si>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</si>
  <si>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</si>
  <si>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</si>
  <si>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</si>
  <si>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</si>
  <si>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</si>
  <si>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</si>
  <si>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</si>
  <si>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</si>
  <si>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</si>
  <si>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</si>
  <si>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</si>
  <si>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</si>
  <si>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</si>
  <si>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</si>
  <si>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</si>
  <si>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</si>
  <si>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</si>
  <si>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</si>
  <si>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</si>
  <si>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</si>
  <si>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</si>
  <si>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</si>
  <si>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</si>
  <si>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</si>
  <si>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</si>
  <si>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</si>
  <si>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</si>
  <si>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</si>
  <si>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</si>
  <si>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</si>
  <si>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</si>
  <si>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</si>
  <si>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</si>
  <si>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</si>
  <si>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</si>
  <si>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</si>
  <si>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</si>
  <si>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</si>
  <si>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</si>
  <si>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</si>
  <si>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</si>
  <si>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</si>
  <si>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</si>
  <si>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</si>
  <si>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</si>
  <si>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</si>
  <si>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</si>
  <si>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</si>
  <si>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</si>
  <si>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</si>
  <si>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</si>
  <si>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</si>
  <si>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</si>
  <si>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</si>
  <si>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</si>
  <si>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</si>
  <si>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</si>
  <si>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</si>
  <si>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</si>
  <si>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</si>
  <si>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</si>
  <si>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</si>
  <si>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</si>
  <si>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</si>
  <si>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</si>
  <si>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</si>
  <si>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</si>
  <si>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</si>
  <si>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</si>
  <si>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</si>
  <si>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</si>
  <si>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</si>
  <si>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</si>
  <si>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</si>
  <si>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</si>
  <si>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</si>
  <si>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</si>
  <si>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</si>
  <si>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</si>
  <si>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</si>
  <si>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</si>
  <si>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</si>
  <si>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</si>
  <si>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</si>
  <si>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</si>
  <si>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</si>
  <si>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</si>
  <si>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</si>
  <si>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</si>
  <si>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</si>
  <si>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</si>
  <si>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</si>
  <si>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</si>
  <si>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</si>
  <si>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</si>
  <si>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</si>
  <si>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</si>
  <si>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</si>
  <si>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</si>
  <si>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</si>
  <si>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</si>
  <si>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</si>
  <si>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</si>
  <si>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</si>
  <si>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</si>
  <si>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</si>
  <si>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</si>
  <si>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</si>
  <si>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</si>
  <si>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</si>
  <si>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</si>
  <si>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</si>
  <si>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</si>
  <si>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</si>
  <si>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</si>
  <si>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</si>
  <si>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</si>
  <si>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</si>
  <si>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</si>
  <si>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</si>
  <si>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</si>
  <si>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</si>
  <si>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</si>
  <si>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</si>
  <si>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</si>
  <si>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</si>
  <si>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</si>
  <si>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</si>
  <si>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</si>
  <si>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</si>
  <si>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</si>
  <si>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</si>
  <si>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</si>
  <si>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</si>
  <si>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</si>
  <si>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</si>
  <si>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</si>
  <si>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</si>
  <si>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</si>
  <si>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</si>
  <si>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</si>
  <si>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</si>
  <si>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</si>
  <si>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</si>
  <si>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</si>
  <si>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</si>
  <si>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</si>
  <si>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</si>
  <si>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</si>
  <si>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</si>
  <si>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</si>
  <si>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</si>
  <si>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</si>
  <si>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</si>
  <si>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</si>
  <si>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</si>
  <si>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</si>
  <si>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</si>
  <si>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</si>
  <si>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</si>
  <si>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</si>
  <si>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</si>
  <si>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</si>
  <si>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</si>
  <si>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</si>
  <si>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</si>
  <si>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</si>
  <si>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</si>
  <si>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</si>
  <si>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</si>
  <si>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</si>
  <si>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</si>
  <si>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</si>
  <si>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</si>
  <si>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</si>
  <si>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</si>
  <si>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</si>
  <si>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</si>
  <si>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</si>
  <si>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</si>
  <si>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</si>
  <si>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</si>
  <si>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</si>
  <si>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</si>
  <si>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</si>
  <si>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</si>
  <si>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</si>
  <si>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</si>
  <si>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</si>
  <si>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</si>
  <si>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</si>
  <si>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</si>
  <si>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</si>
  <si>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</si>
  <si>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</si>
  <si>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</si>
  <si>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</si>
  <si>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</si>
  <si>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</si>
  <si>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</si>
  <si>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</si>
  <si>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</si>
  <si>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</si>
  <si>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</si>
  <si>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</si>
  <si>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</si>
  <si>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</si>
  <si>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</si>
  <si>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</si>
  <si>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</si>
  <si>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</si>
  <si>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</si>
  <si>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</si>
  <si>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</si>
  <si>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</si>
  <si>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</si>
  <si>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</si>
  <si>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</si>
  <si>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</si>
  <si>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</si>
  <si>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</si>
  <si>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</si>
  <si>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</si>
  <si>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</si>
  <si>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</si>
  <si>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</si>
  <si>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</si>
  <si>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</si>
  <si>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</si>
  <si>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</si>
  <si>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</si>
  <si>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</si>
  <si>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</si>
  <si>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</si>
  <si>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</si>
  <si>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</si>
  <si>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</si>
  <si>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</si>
  <si>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</si>
  <si>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</si>
  <si>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</si>
  <si>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</si>
  <si>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</si>
  <si>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</si>
  <si>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</si>
  <si>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</si>
  <si>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</si>
  <si>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</si>
  <si>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</si>
  <si>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</si>
  <si>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</si>
  <si>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</si>
  <si>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</si>
  <si>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</si>
  <si>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</si>
  <si>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</si>
  <si>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</si>
  <si>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</si>
  <si>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</si>
  <si>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</si>
  <si>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</si>
  <si>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</si>
  <si>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</si>
  <si>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</si>
  <si>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</si>
  <si>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</si>
  <si>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</si>
  <si>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</si>
  <si>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</si>
  <si>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</si>
  <si>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</si>
  <si>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</si>
  <si>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</si>
  <si>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</si>
  <si>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</si>
  <si>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</si>
  <si>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</si>
  <si>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</si>
  <si>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</si>
  <si>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</si>
  <si>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</si>
  <si>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</si>
  <si>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</si>
  <si>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</si>
  <si>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</si>
  <si>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</si>
  <si>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</si>
  <si>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</si>
  <si>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</si>
  <si>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</si>
  <si>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</si>
  <si>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</si>
  <si>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</si>
  <si>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</si>
  <si>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</si>
  <si>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</si>
  <si>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</si>
  <si>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</si>
  <si>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</si>
  <si>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</si>
  <si>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</si>
  <si>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</si>
  <si>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</si>
  <si>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</si>
  <si>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</si>
  <si>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</si>
  <si>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</si>
  <si>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</si>
  <si>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</si>
  <si>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</si>
  <si>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</si>
  <si>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</si>
  <si>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</si>
  <si>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</si>
  <si>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</si>
  <si>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</si>
  <si>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</si>
  <si>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</si>
  <si>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</si>
  <si>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</si>
  <si>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</si>
  <si>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</si>
  <si>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</si>
  <si>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</si>
  <si>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</si>
  <si>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</si>
  <si>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</si>
  <si>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</si>
  <si>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</si>
  <si>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</si>
  <si>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</si>
  <si>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</si>
  <si>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</si>
  <si>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</si>
  <si>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</si>
  <si>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</si>
  <si>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</si>
  <si>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</si>
  <si>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</si>
  <si>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</si>
  <si>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</si>
  <si>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</si>
  <si>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</si>
  <si>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</si>
  <si>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</si>
  <si>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</si>
  <si>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</si>
  <si>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</si>
  <si>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</si>
  <si>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</si>
  <si>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</si>
  <si>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</si>
  <si>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</si>
  <si>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</si>
  <si>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</si>
  <si>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</si>
  <si>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</si>
  <si>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</si>
  <si>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</si>
  <si>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</si>
  <si>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</si>
  <si>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</si>
  <si>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</si>
  <si>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</si>
  <si>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</si>
  <si>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</si>
  <si>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</si>
  <si>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</si>
  <si>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</si>
  <si>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</si>
  <si>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</si>
  <si>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</si>
  <si>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</si>
  <si>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</si>
  <si>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</si>
  <si>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</si>
  <si>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</si>
  <si>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</si>
  <si>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</si>
  <si>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</si>
  <si>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</si>
  <si>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</si>
  <si>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</si>
  <si>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</si>
  <si>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</si>
  <si>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</si>
  <si>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</si>
  <si>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</si>
  <si>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</si>
  <si>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</si>
  <si>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</si>
  <si>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</si>
  <si>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</si>
  <si>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</si>
  <si>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</si>
  <si>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</si>
  <si>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</si>
  <si>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</si>
  <si>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</si>
  <si>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</si>
  <si>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</si>
  <si>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</si>
  <si>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</si>
  <si>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</si>
  <si>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</si>
  <si>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</si>
  <si>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</si>
  <si>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</si>
  <si>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</si>
  <si>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</si>
  <si>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</si>
  <si>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</si>
  <si>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</si>
  <si>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</si>
  <si>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</si>
  <si>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</si>
  <si>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</si>
  <si>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</si>
  <si>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</si>
  <si>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</si>
  <si>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</si>
  <si>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</si>
  <si>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</si>
  <si>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</si>
  <si>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</si>
  <si>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</si>
  <si>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</si>
  <si>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</si>
  <si>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</si>
  <si>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</si>
  <si>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</si>
  <si>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</si>
  <si>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</si>
  <si>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</si>
  <si>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</si>
  <si>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</si>
  <si>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</si>
  <si>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</si>
  <si>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</si>
  <si>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</si>
  <si>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</si>
  <si>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</si>
  <si>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</si>
  <si>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</si>
  <si>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</si>
  <si>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</si>
  <si>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</si>
  <si>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</si>
  <si>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</si>
  <si>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</si>
  <si>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</si>
  <si>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</si>
  <si>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</si>
  <si>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</si>
  <si>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</si>
  <si>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</si>
  <si>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</si>
  <si>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</si>
  <si>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</si>
  <si>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</si>
  <si>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</si>
  <si>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</si>
  <si>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</si>
  <si>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</si>
  <si>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</si>
  <si>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</si>
  <si>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</si>
  <si>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</si>
  <si>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</si>
  <si>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</si>
  <si>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</si>
  <si>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</si>
  <si>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</si>
  <si>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</si>
  <si>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</si>
  <si>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</si>
  <si>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</si>
  <si>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</si>
  <si>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</si>
  <si>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</si>
  <si>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</si>
  <si>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</si>
  <si>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</si>
  <si>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</si>
  <si>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</si>
  <si>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</si>
  <si>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</si>
  <si>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</si>
  <si>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</si>
  <si>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</si>
  <si>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</si>
  <si>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</si>
  <si>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</si>
  <si>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</si>
  <si>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</si>
  <si>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</si>
  <si>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</si>
  <si>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</si>
  <si>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</si>
  <si>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</si>
  <si>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</si>
  <si>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</si>
  <si>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</si>
  <si>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</si>
  <si>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</si>
  <si>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</si>
  <si>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</si>
  <si>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</si>
  <si>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</si>
  <si>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</si>
  <si>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</si>
  <si>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</si>
  <si>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</si>
  <si>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</si>
  <si>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</si>
  <si>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</si>
  <si>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</si>
  <si>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</si>
  <si>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</si>
  <si>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</si>
  <si>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</si>
  <si>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</si>
  <si>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</si>
  <si>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</si>
  <si>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</si>
  <si>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</si>
  <si>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</si>
  <si>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</si>
  <si>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</si>
  <si>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</si>
  <si>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</si>
  <si>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</si>
  <si>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</si>
  <si>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</si>
  <si>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</si>
  <si>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</si>
  <si>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</si>
  <si>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</si>
  <si>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</si>
  <si>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</si>
  <si>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</si>
  <si>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</si>
  <si>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</si>
  <si>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</si>
  <si>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</si>
  <si>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</si>
  <si>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</si>
  <si>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</si>
  <si>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</si>
  <si>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</si>
  <si>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</si>
  <si>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</si>
  <si>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</si>
  <si>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</si>
  <si>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</si>
  <si>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</si>
  <si>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</si>
  <si>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</si>
  <si>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</si>
  <si>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</si>
  <si>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</si>
  <si>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</si>
  <si>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</si>
  <si>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</si>
  <si>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</si>
  <si>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</si>
  <si>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</si>
  <si>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</si>
  <si>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</si>
  <si>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</si>
  <si>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</si>
  <si>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</si>
  <si>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</si>
  <si>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</si>
  <si>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</si>
  <si>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</si>
  <si>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</si>
  <si>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</si>
  <si>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</si>
  <si>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</si>
  <si>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</si>
  <si>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</si>
  <si>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</si>
  <si>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</si>
  <si>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</si>
  <si>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</si>
  <si>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</si>
  <si>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</si>
  <si>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</si>
  <si>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</si>
  <si>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</si>
  <si>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</si>
  <si>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</si>
  <si>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</si>
  <si>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</si>
  <si>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</si>
  <si>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</si>
  <si>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</si>
  <si>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</si>
  <si>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GRS Cooperative</t>
  </si>
  <si>
    <t>LGC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</si>
</sst>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90" zoomScaleNormal="90" workbookViewId="0">
      <pane xSplit="5" ySplit="3" topLeftCell="F625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203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164903.79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488872.35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25023.360000000001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65431.47</v>
      </c>
      <c r="G13" s="18">
        <v>3420.95</v>
      </c>
      <c r="H13" s="18">
        <v>56013.82</v>
      </c>
      <c r="I13" s="18"/>
      <c r="J13" s="67">
        <f>SUM(I442)</f>
        <v>1032662.13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28437.55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38765.5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782996.47</v>
      </c>
      <c r="G19" s="41">
        <f>SUM(G9:G18)</f>
        <v>31858.5</v>
      </c>
      <c r="H19" s="41">
        <f>SUM(H9:H18)</f>
        <v>56013.82</v>
      </c>
      <c r="I19" s="41">
        <f>SUM(I9:I18)</f>
        <v>0</v>
      </c>
      <c r="J19" s="41">
        <f>SUM(J9:J18)</f>
        <v>1032662.13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20630.240000000002</v>
      </c>
      <c r="H22" s="18">
        <v>5998.12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500</v>
      </c>
      <c r="G23" s="18"/>
      <c r="H23" s="18">
        <v>13006.81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19121.79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3892.66</v>
      </c>
      <c r="G28" s="18"/>
      <c r="H28" s="18">
        <v>1750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2244.2199999999998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150000</v>
      </c>
      <c r="G30" s="18"/>
      <c r="H30" s="18">
        <v>35258.89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175758.67</v>
      </c>
      <c r="G32" s="41">
        <f>SUM(G22:G31)</f>
        <v>20630.240000000002</v>
      </c>
      <c r="H32" s="41">
        <f>SUM(H22:H31)</f>
        <v>56013.82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27439.66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13.53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60000.45+54000</f>
        <v>114000.45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11228.26</v>
      </c>
      <c r="H48" s="18"/>
      <c r="I48" s="18"/>
      <c r="J48" s="13">
        <f>SUM(I459)</f>
        <v>1005208.9400000001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497237.35-54000</f>
        <v>443237.35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607237.80000000005</v>
      </c>
      <c r="G51" s="41">
        <f>SUM(G35:G50)</f>
        <v>11228.26</v>
      </c>
      <c r="H51" s="41">
        <f>SUM(H35:H50)</f>
        <v>0</v>
      </c>
      <c r="I51" s="41">
        <f>SUM(I35:I50)</f>
        <v>0</v>
      </c>
      <c r="J51" s="41">
        <f>SUM(J35:J50)</f>
        <v>1032662.13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782996.47000000009</v>
      </c>
      <c r="G52" s="41">
        <f>G51+G32</f>
        <v>31858.5</v>
      </c>
      <c r="H52" s="41">
        <f>H51+H32</f>
        <v>56013.82</v>
      </c>
      <c r="I52" s="41">
        <f>I51+I32</f>
        <v>0</v>
      </c>
      <c r="J52" s="41">
        <f>J51+J32</f>
        <v>1032662.13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3732864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3732864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131481.34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131581.34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6180.88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6180.88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208.73</v>
      </c>
      <c r="G96" s="18"/>
      <c r="H96" s="18"/>
      <c r="I96" s="18"/>
      <c r="J96" s="18">
        <v>108.86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105824.34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4220.25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8492.2000000000007</v>
      </c>
      <c r="G102" s="18"/>
      <c r="H102" s="18">
        <v>16136.75</v>
      </c>
      <c r="I102" s="18"/>
      <c r="J102" s="18">
        <v>500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898.54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42.93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63252.06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5915.32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130647.06</v>
      </c>
      <c r="G110" s="18"/>
      <c r="H110" s="18"/>
      <c r="I110" s="18"/>
      <c r="J110" s="18">
        <v>870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213677.09</v>
      </c>
      <c r="G111" s="41">
        <f>SUM(G96:G110)</f>
        <v>105824.34</v>
      </c>
      <c r="H111" s="41">
        <f>SUM(H96:H110)</f>
        <v>16136.75</v>
      </c>
      <c r="I111" s="41">
        <f>SUM(I96:I110)</f>
        <v>0</v>
      </c>
      <c r="J111" s="41">
        <f>SUM(J96:J110)</f>
        <v>1478.8600000000001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4084303.3099999996</v>
      </c>
      <c r="G112" s="41">
        <f>G60+G111</f>
        <v>105824.34</v>
      </c>
      <c r="H112" s="41">
        <f>H60+H79+H94+H111</f>
        <v>16136.75</v>
      </c>
      <c r="I112" s="41">
        <f>I60+I111</f>
        <v>0</v>
      </c>
      <c r="J112" s="41">
        <f>J60+J111</f>
        <v>1478.8600000000001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2011138.44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859618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2870756.44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549117.27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5153.3999999999996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2604.35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10330.790000000001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554270.67000000004</v>
      </c>
      <c r="G136" s="41">
        <f>SUM(G123:G135)</f>
        <v>12935.140000000001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3425027.11</v>
      </c>
      <c r="G140" s="41">
        <f>G121+SUM(G136:G137)</f>
        <v>12935.140000000001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20000</v>
      </c>
      <c r="G150" s="24" t="s">
        <v>289</v>
      </c>
      <c r="H150" s="18">
        <v>11737.42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99946.04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119038.11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70647.350000000006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103399.72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81404.83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101404.83</v>
      </c>
      <c r="G162" s="41">
        <f>SUM(G150:G161)</f>
        <v>70647.350000000006</v>
      </c>
      <c r="H162" s="41">
        <f>SUM(H150:H161)</f>
        <v>334121.29000000004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18351.07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119755.9</v>
      </c>
      <c r="G169" s="41">
        <f>G147+G162+SUM(G163:G168)</f>
        <v>70647.350000000006</v>
      </c>
      <c r="H169" s="41">
        <f>H147+H162+SUM(H163:H168)</f>
        <v>334121.29000000004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425661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425661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16298.49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16298.49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16298.49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425661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7645384.8100000005</v>
      </c>
      <c r="G193" s="47">
        <f>G112+G140+G169+G192</f>
        <v>189406.83000000002</v>
      </c>
      <c r="H193" s="47">
        <f>H112+H140+H169+H192</f>
        <v>350258.04000000004</v>
      </c>
      <c r="I193" s="47">
        <f>I112+I140+I169+I192</f>
        <v>0</v>
      </c>
      <c r="J193" s="47">
        <f>J112+J140+J192</f>
        <v>427139.86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586477.03</v>
      </c>
      <c r="G197" s="18">
        <v>318821.18999999994</v>
      </c>
      <c r="H197" s="18">
        <v>3577.28</v>
      </c>
      <c r="I197" s="18">
        <v>32388.969999999998</v>
      </c>
      <c r="J197" s="18">
        <v>24064.980000000003</v>
      </c>
      <c r="K197" s="18">
        <v>2268</v>
      </c>
      <c r="L197" s="19">
        <f>SUM(F197:K197)</f>
        <v>967597.45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322981.02</v>
      </c>
      <c r="G198" s="18">
        <v>220020.31</v>
      </c>
      <c r="H198" s="18">
        <v>10471.84</v>
      </c>
      <c r="I198" s="18">
        <v>3479.5899999999997</v>
      </c>
      <c r="J198" s="18">
        <v>418.71999999999997</v>
      </c>
      <c r="K198" s="18"/>
      <c r="L198" s="19">
        <f>SUM(F198:K198)</f>
        <v>557371.48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13112.57</v>
      </c>
      <c r="G200" s="18">
        <v>2218.9600000000005</v>
      </c>
      <c r="H200" s="18">
        <v>3087.35</v>
      </c>
      <c r="I200" s="18"/>
      <c r="J200" s="18"/>
      <c r="K200" s="18">
        <v>3065</v>
      </c>
      <c r="L200" s="19">
        <f>SUM(F200:K200)</f>
        <v>21483.88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130664.79</v>
      </c>
      <c r="G202" s="18">
        <v>68517.52</v>
      </c>
      <c r="H202" s="18">
        <v>177987.49</v>
      </c>
      <c r="I202" s="18">
        <v>3530.7899999999995</v>
      </c>
      <c r="J202" s="18">
        <v>893.55</v>
      </c>
      <c r="K202" s="18">
        <v>454</v>
      </c>
      <c r="L202" s="19">
        <f t="shared" ref="L202:L208" si="0">SUM(F202:K202)</f>
        <v>382048.13999999996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56622.990000000005</v>
      </c>
      <c r="G203" s="18">
        <v>26960.17</v>
      </c>
      <c r="H203" s="18">
        <v>6337</v>
      </c>
      <c r="I203" s="18">
        <v>5995.9800000000005</v>
      </c>
      <c r="J203" s="18">
        <v>5237.55</v>
      </c>
      <c r="K203" s="18"/>
      <c r="L203" s="19">
        <f t="shared" si="0"/>
        <v>101153.69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5931.55</v>
      </c>
      <c r="G204" s="18">
        <v>471.65</v>
      </c>
      <c r="H204" s="18">
        <v>203096.15</v>
      </c>
      <c r="I204" s="18">
        <v>545.39</v>
      </c>
      <c r="J204" s="18"/>
      <c r="K204" s="18">
        <v>1424</v>
      </c>
      <c r="L204" s="19">
        <f t="shared" si="0"/>
        <v>211468.74000000002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91686.24</v>
      </c>
      <c r="G205" s="18">
        <v>43305.56</v>
      </c>
      <c r="H205" s="18">
        <v>5166.43</v>
      </c>
      <c r="I205" s="18">
        <v>2294.77</v>
      </c>
      <c r="J205" s="18">
        <v>849</v>
      </c>
      <c r="K205" s="18">
        <v>2545.5</v>
      </c>
      <c r="L205" s="19">
        <f t="shared" si="0"/>
        <v>145847.49999999997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86786.510000000009</v>
      </c>
      <c r="G207" s="18">
        <v>57664.070000000007</v>
      </c>
      <c r="H207" s="18">
        <v>26045.08</v>
      </c>
      <c r="I207" s="18">
        <v>67376.760000000009</v>
      </c>
      <c r="J207" s="18">
        <v>5179.09</v>
      </c>
      <c r="K207" s="18">
        <v>26.24</v>
      </c>
      <c r="L207" s="19">
        <f t="shared" si="0"/>
        <v>243077.75000000003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31634.299999999996</v>
      </c>
      <c r="G208" s="18">
        <v>14182.18</v>
      </c>
      <c r="H208" s="18">
        <v>21162.68</v>
      </c>
      <c r="I208" s="18">
        <v>12556.6</v>
      </c>
      <c r="J208" s="18">
        <v>10116.780000000001</v>
      </c>
      <c r="K208" s="18">
        <v>231.5</v>
      </c>
      <c r="L208" s="19">
        <f t="shared" si="0"/>
        <v>89884.040000000008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1325897</v>
      </c>
      <c r="G211" s="41">
        <f t="shared" si="1"/>
        <v>752161.61000000022</v>
      </c>
      <c r="H211" s="41">
        <f t="shared" si="1"/>
        <v>456931.3</v>
      </c>
      <c r="I211" s="41">
        <f t="shared" si="1"/>
        <v>128168.85</v>
      </c>
      <c r="J211" s="41">
        <f t="shared" si="1"/>
        <v>46759.67</v>
      </c>
      <c r="K211" s="41">
        <f t="shared" si="1"/>
        <v>10014.24</v>
      </c>
      <c r="L211" s="41">
        <f t="shared" si="1"/>
        <v>2719932.67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384181.02999999997</v>
      </c>
      <c r="G215" s="18">
        <v>185473.13999999998</v>
      </c>
      <c r="H215" s="18">
        <v>18289.37</v>
      </c>
      <c r="I215" s="18">
        <v>18610.980000000003</v>
      </c>
      <c r="J215" s="18">
        <v>32616.42</v>
      </c>
      <c r="K215" s="18">
        <v>3076</v>
      </c>
      <c r="L215" s="19">
        <f>SUM(F215:K215)</f>
        <v>642246.93999999994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204567.01</v>
      </c>
      <c r="G216" s="18">
        <v>103468.05000000002</v>
      </c>
      <c r="H216" s="18">
        <v>27558.36</v>
      </c>
      <c r="I216" s="18">
        <v>2482.7000000000003</v>
      </c>
      <c r="J216" s="18">
        <v>596.95000000000005</v>
      </c>
      <c r="K216" s="18"/>
      <c r="L216" s="19">
        <f>SUM(F216:K216)</f>
        <v>338673.07000000007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27682.239999999998</v>
      </c>
      <c r="G218" s="18">
        <v>3951.2400000000002</v>
      </c>
      <c r="H218" s="18">
        <v>3405.6</v>
      </c>
      <c r="I218" s="18">
        <v>1418.44</v>
      </c>
      <c r="J218" s="18">
        <v>575.59</v>
      </c>
      <c r="K218" s="18">
        <v>720</v>
      </c>
      <c r="L218" s="19">
        <f>SUM(F218:K218)</f>
        <v>37753.11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83196.649999999994</v>
      </c>
      <c r="G220" s="18">
        <v>42043.479999999989</v>
      </c>
      <c r="H220" s="18">
        <v>51624.41</v>
      </c>
      <c r="I220" s="18">
        <v>3237.4</v>
      </c>
      <c r="J220" s="18">
        <v>0</v>
      </c>
      <c r="K220" s="18">
        <v>655</v>
      </c>
      <c r="L220" s="19">
        <f t="shared" ref="L220:L226" si="2">SUM(F220:K220)</f>
        <v>180756.93999999997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33146.569999999992</v>
      </c>
      <c r="G221" s="18">
        <v>12323.660000000002</v>
      </c>
      <c r="H221" s="18">
        <v>5079.55</v>
      </c>
      <c r="I221" s="18">
        <v>4272.41</v>
      </c>
      <c r="J221" s="18">
        <v>3767.8</v>
      </c>
      <c r="K221" s="18">
        <v>0</v>
      </c>
      <c r="L221" s="19">
        <f t="shared" si="2"/>
        <v>58589.990000000005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3692.11</v>
      </c>
      <c r="G222" s="18">
        <v>293.58</v>
      </c>
      <c r="H222" s="18">
        <v>126417.35</v>
      </c>
      <c r="I222" s="18">
        <v>339.48</v>
      </c>
      <c r="J222" s="18"/>
      <c r="K222" s="18">
        <v>886.37</v>
      </c>
      <c r="L222" s="19">
        <f t="shared" si="2"/>
        <v>131628.89000000001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75383.549999999988</v>
      </c>
      <c r="G223" s="18">
        <v>44924.86</v>
      </c>
      <c r="H223" s="18">
        <v>5470.51</v>
      </c>
      <c r="I223" s="18">
        <v>1876.18</v>
      </c>
      <c r="J223" s="18">
        <v>215.31</v>
      </c>
      <c r="K223" s="18">
        <v>3154.45</v>
      </c>
      <c r="L223" s="19">
        <f t="shared" si="2"/>
        <v>131024.85999999997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55065.490000000005</v>
      </c>
      <c r="G225" s="18">
        <v>37274.92</v>
      </c>
      <c r="H225" s="18">
        <v>18101.330000000002</v>
      </c>
      <c r="I225" s="18">
        <v>60358.44</v>
      </c>
      <c r="J225" s="18">
        <v>2545.2200000000003</v>
      </c>
      <c r="K225" s="18">
        <v>14.72</v>
      </c>
      <c r="L225" s="19">
        <f t="shared" si="2"/>
        <v>173360.12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22138.170000000006</v>
      </c>
      <c r="G226" s="18">
        <v>9457.0399999999991</v>
      </c>
      <c r="H226" s="18">
        <v>27994.99</v>
      </c>
      <c r="I226" s="18">
        <v>7674.06</v>
      </c>
      <c r="J226" s="18">
        <v>6446.45</v>
      </c>
      <c r="K226" s="18">
        <v>130.4</v>
      </c>
      <c r="L226" s="19">
        <f t="shared" si="2"/>
        <v>73841.11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889052.82</v>
      </c>
      <c r="G229" s="41">
        <f>SUM(G215:G228)</f>
        <v>439209.96999999991</v>
      </c>
      <c r="H229" s="41">
        <f>SUM(H215:H228)</f>
        <v>283941.47000000003</v>
      </c>
      <c r="I229" s="41">
        <f>SUM(I215:I228)</f>
        <v>100270.09</v>
      </c>
      <c r="J229" s="41">
        <f>SUM(J215:J228)</f>
        <v>46763.739999999991</v>
      </c>
      <c r="K229" s="41">
        <f t="shared" si="3"/>
        <v>8636.9399999999987</v>
      </c>
      <c r="L229" s="41">
        <f t="shared" si="3"/>
        <v>1767875.03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626098.92000000004</v>
      </c>
      <c r="G233" s="18">
        <v>294740.23</v>
      </c>
      <c r="H233" s="18">
        <v>31454.7</v>
      </c>
      <c r="I233" s="18">
        <v>36137.399999999994</v>
      </c>
      <c r="J233" s="18">
        <v>23964.93</v>
      </c>
      <c r="K233" s="18">
        <v>1593</v>
      </c>
      <c r="L233" s="19">
        <f>SUM(F233:K233)</f>
        <v>1013989.18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139815.63</v>
      </c>
      <c r="G234" s="18">
        <v>59940.249999999993</v>
      </c>
      <c r="H234" s="18">
        <v>56740.83</v>
      </c>
      <c r="I234" s="18">
        <v>3458.89</v>
      </c>
      <c r="J234" s="18">
        <v>239.98</v>
      </c>
      <c r="K234" s="18">
        <v>70</v>
      </c>
      <c r="L234" s="19">
        <f>SUM(F234:K234)</f>
        <v>260265.58000000005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79686.929999999993</v>
      </c>
      <c r="I235" s="18"/>
      <c r="J235" s="18"/>
      <c r="K235" s="18"/>
      <c r="L235" s="19">
        <f>SUM(F235:K235)</f>
        <v>79686.929999999993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74186.5</v>
      </c>
      <c r="G236" s="18">
        <v>10471.039999999999</v>
      </c>
      <c r="H236" s="18">
        <v>18254.23</v>
      </c>
      <c r="I236" s="18">
        <v>11713.79</v>
      </c>
      <c r="J236" s="18">
        <v>3000.36</v>
      </c>
      <c r="K236" s="18">
        <v>7329.76</v>
      </c>
      <c r="L236" s="19">
        <f>SUM(F236:K236)</f>
        <v>124955.68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103538.03</v>
      </c>
      <c r="G238" s="18">
        <v>51751.539999999979</v>
      </c>
      <c r="H238" s="18">
        <v>20999.429999999997</v>
      </c>
      <c r="I238" s="18">
        <v>3274.91</v>
      </c>
      <c r="J238" s="18">
        <v>824.39</v>
      </c>
      <c r="K238" s="18">
        <v>343</v>
      </c>
      <c r="L238" s="19">
        <f t="shared" ref="L238:L244" si="4">SUM(F238:K238)</f>
        <v>180731.3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41499.49</v>
      </c>
      <c r="G239" s="18">
        <v>17329.169999999998</v>
      </c>
      <c r="H239" s="18">
        <v>3653.45</v>
      </c>
      <c r="I239" s="18">
        <v>4585.29</v>
      </c>
      <c r="J239" s="18">
        <v>5446.93</v>
      </c>
      <c r="K239" s="18"/>
      <c r="L239" s="19">
        <f t="shared" si="4"/>
        <v>72514.329999999987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5061.34</v>
      </c>
      <c r="G240" s="18">
        <v>402.46</v>
      </c>
      <c r="H240" s="18">
        <v>173300.22</v>
      </c>
      <c r="I240" s="18">
        <v>465.38</v>
      </c>
      <c r="J240" s="18"/>
      <c r="K240" s="18">
        <v>1215.08</v>
      </c>
      <c r="L240" s="19">
        <f t="shared" si="4"/>
        <v>180444.47999999998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101592.33</v>
      </c>
      <c r="G241" s="18">
        <v>59782.170000000006</v>
      </c>
      <c r="H241" s="18">
        <v>7758.1100000000006</v>
      </c>
      <c r="I241" s="18">
        <v>2509.9</v>
      </c>
      <c r="J241" s="18">
        <v>194.64</v>
      </c>
      <c r="K241" s="18">
        <v>4096.95</v>
      </c>
      <c r="L241" s="19">
        <f t="shared" si="4"/>
        <v>175934.1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71297.16</v>
      </c>
      <c r="G243" s="18">
        <v>48622.210000000006</v>
      </c>
      <c r="H243" s="18">
        <v>26800.12</v>
      </c>
      <c r="I243" s="18">
        <v>87618.14</v>
      </c>
      <c r="J243" s="18">
        <v>3736.84</v>
      </c>
      <c r="K243" s="18">
        <v>23.04</v>
      </c>
      <c r="L243" s="19">
        <f t="shared" si="4"/>
        <v>238097.51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52967.150000000009</v>
      </c>
      <c r="G244" s="18">
        <v>16349.160000000003</v>
      </c>
      <c r="H244" s="18">
        <v>18945.12</v>
      </c>
      <c r="I244" s="18">
        <v>18237.93</v>
      </c>
      <c r="J244" s="18">
        <v>8683.869999999999</v>
      </c>
      <c r="K244" s="18">
        <v>203.1</v>
      </c>
      <c r="L244" s="19">
        <f t="shared" si="4"/>
        <v>115386.33000000002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1216056.5499999998</v>
      </c>
      <c r="G247" s="41">
        <f t="shared" si="5"/>
        <v>559388.23</v>
      </c>
      <c r="H247" s="41">
        <f t="shared" si="5"/>
        <v>437593.14</v>
      </c>
      <c r="I247" s="41">
        <f t="shared" si="5"/>
        <v>168001.62999999998</v>
      </c>
      <c r="J247" s="41">
        <f t="shared" si="5"/>
        <v>46091.939999999988</v>
      </c>
      <c r="K247" s="41">
        <f t="shared" si="5"/>
        <v>14873.930000000002</v>
      </c>
      <c r="L247" s="41">
        <f t="shared" si="5"/>
        <v>2442005.42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3083.81</v>
      </c>
      <c r="G254" s="18">
        <v>419.66</v>
      </c>
      <c r="H254" s="18"/>
      <c r="I254" s="18">
        <v>1029.3699999999999</v>
      </c>
      <c r="J254" s="18"/>
      <c r="K254" s="18"/>
      <c r="L254" s="19">
        <f t="shared" si="6"/>
        <v>4532.84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3083.81</v>
      </c>
      <c r="G256" s="41">
        <f t="shared" si="7"/>
        <v>419.66</v>
      </c>
      <c r="H256" s="41">
        <f t="shared" si="7"/>
        <v>0</v>
      </c>
      <c r="I256" s="41">
        <f t="shared" si="7"/>
        <v>1029.3699999999999</v>
      </c>
      <c r="J256" s="41">
        <f t="shared" si="7"/>
        <v>0</v>
      </c>
      <c r="K256" s="41">
        <f t="shared" si="7"/>
        <v>0</v>
      </c>
      <c r="L256" s="41">
        <f>SUM(F256:K256)</f>
        <v>4532.84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3434090.1799999997</v>
      </c>
      <c r="G257" s="41">
        <f t="shared" si="8"/>
        <v>1751179.47</v>
      </c>
      <c r="H257" s="41">
        <f t="shared" si="8"/>
        <v>1178465.9100000001</v>
      </c>
      <c r="I257" s="41">
        <f t="shared" si="8"/>
        <v>397469.93999999994</v>
      </c>
      <c r="J257" s="41">
        <f t="shared" si="8"/>
        <v>139615.34999999998</v>
      </c>
      <c r="K257" s="41">
        <f t="shared" si="8"/>
        <v>33525.11</v>
      </c>
      <c r="L257" s="41">
        <f t="shared" si="8"/>
        <v>6934345.96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425661</v>
      </c>
      <c r="L266" s="19">
        <f t="shared" si="9"/>
        <v>425661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425661</v>
      </c>
      <c r="L270" s="41">
        <f t="shared" si="9"/>
        <v>425661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3434090.1799999997</v>
      </c>
      <c r="G271" s="42">
        <f t="shared" si="11"/>
        <v>1751179.47</v>
      </c>
      <c r="H271" s="42">
        <f t="shared" si="11"/>
        <v>1178465.9100000001</v>
      </c>
      <c r="I271" s="42">
        <f t="shared" si="11"/>
        <v>397469.93999999994</v>
      </c>
      <c r="J271" s="42">
        <f t="shared" si="11"/>
        <v>139615.34999999998</v>
      </c>
      <c r="K271" s="42">
        <f t="shared" si="11"/>
        <v>459186.11</v>
      </c>
      <c r="L271" s="42">
        <f t="shared" si="11"/>
        <v>7360006.96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66161.509999999995</v>
      </c>
      <c r="G276" s="18">
        <v>34722.639999999999</v>
      </c>
      <c r="H276" s="18">
        <v>0</v>
      </c>
      <c r="I276" s="18">
        <v>92.92</v>
      </c>
      <c r="J276" s="18">
        <v>2825.8</v>
      </c>
      <c r="K276" s="18">
        <v>0</v>
      </c>
      <c r="L276" s="19">
        <f>SUM(F276:K276)</f>
        <v>103802.87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30366.51</v>
      </c>
      <c r="G277" s="18">
        <v>0</v>
      </c>
      <c r="H277" s="18">
        <v>0</v>
      </c>
      <c r="I277" s="18">
        <v>654.05999999999995</v>
      </c>
      <c r="J277" s="18">
        <v>741.61</v>
      </c>
      <c r="K277" s="18"/>
      <c r="L277" s="19">
        <f>SUM(F277:K277)</f>
        <v>31762.18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40</v>
      </c>
      <c r="G281" s="18">
        <v>3.06</v>
      </c>
      <c r="H281" s="18">
        <v>4116</v>
      </c>
      <c r="I281" s="18"/>
      <c r="J281" s="18"/>
      <c r="K281" s="18"/>
      <c r="L281" s="19">
        <f t="shared" ref="L281:L287" si="12">SUM(F281:K281)</f>
        <v>4159.0600000000004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215.29</v>
      </c>
      <c r="G282" s="18">
        <v>39.78</v>
      </c>
      <c r="H282" s="18">
        <v>1000</v>
      </c>
      <c r="I282" s="18">
        <v>245.67</v>
      </c>
      <c r="J282" s="18">
        <v>878.88</v>
      </c>
      <c r="K282" s="18">
        <v>1368</v>
      </c>
      <c r="L282" s="19">
        <f t="shared" si="12"/>
        <v>3747.62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8065.42</v>
      </c>
      <c r="L285" s="19">
        <f t="shared" si="12"/>
        <v>8065.42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96783.309999999983</v>
      </c>
      <c r="G290" s="42">
        <f t="shared" si="13"/>
        <v>34765.479999999996</v>
      </c>
      <c r="H290" s="42">
        <f t="shared" si="13"/>
        <v>5116</v>
      </c>
      <c r="I290" s="42">
        <f t="shared" si="13"/>
        <v>992.64999999999986</v>
      </c>
      <c r="J290" s="42">
        <f t="shared" si="13"/>
        <v>4446.29</v>
      </c>
      <c r="K290" s="42">
        <f t="shared" si="13"/>
        <v>9433.42</v>
      </c>
      <c r="L290" s="41">
        <f t="shared" si="13"/>
        <v>151537.15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182.19</v>
      </c>
      <c r="J295" s="18">
        <v>3015.89</v>
      </c>
      <c r="K295" s="18"/>
      <c r="L295" s="19">
        <f>SUM(F295:K295)</f>
        <v>3198.08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30366.51</v>
      </c>
      <c r="G296" s="18"/>
      <c r="H296" s="18"/>
      <c r="I296" s="18"/>
      <c r="J296" s="18"/>
      <c r="K296" s="18"/>
      <c r="L296" s="19">
        <f>SUM(F296:K296)</f>
        <v>30366.51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519</v>
      </c>
      <c r="J298" s="18"/>
      <c r="K298" s="18"/>
      <c r="L298" s="19">
        <f>SUM(F298:K298)</f>
        <v>519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v>13000.01</v>
      </c>
      <c r="I300" s="18"/>
      <c r="J300" s="18"/>
      <c r="K300" s="18"/>
      <c r="L300" s="19">
        <f t="shared" ref="L300:L306" si="14">SUM(F300:K300)</f>
        <v>13000.01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290.02999999999997</v>
      </c>
      <c r="G301" s="18">
        <v>31.83</v>
      </c>
      <c r="H301" s="18"/>
      <c r="I301" s="18">
        <v>130.22999999999999</v>
      </c>
      <c r="J301" s="18"/>
      <c r="K301" s="18"/>
      <c r="L301" s="19">
        <f t="shared" si="14"/>
        <v>452.08999999999992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v>2047.1100000000001</v>
      </c>
      <c r="L304" s="19">
        <f t="shared" si="14"/>
        <v>2047.1100000000001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30656.539999999997</v>
      </c>
      <c r="G309" s="42">
        <f t="shared" si="15"/>
        <v>31.83</v>
      </c>
      <c r="H309" s="42">
        <f t="shared" si="15"/>
        <v>13000.01</v>
      </c>
      <c r="I309" s="42">
        <f t="shared" si="15"/>
        <v>831.42000000000007</v>
      </c>
      <c r="J309" s="42">
        <f t="shared" si="15"/>
        <v>3015.89</v>
      </c>
      <c r="K309" s="42">
        <f t="shared" si="15"/>
        <v>2047.1100000000001</v>
      </c>
      <c r="L309" s="41">
        <f t="shared" si="15"/>
        <v>49582.799999999996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v>384.72</v>
      </c>
      <c r="I314" s="18">
        <v>1396.1000000000001</v>
      </c>
      <c r="J314" s="18">
        <v>3982.84</v>
      </c>
      <c r="K314" s="18"/>
      <c r="L314" s="19">
        <f>SUM(F314:K314)</f>
        <v>5763.66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30366.52</v>
      </c>
      <c r="G315" s="18"/>
      <c r="H315" s="18">
        <v>1750</v>
      </c>
      <c r="I315" s="18"/>
      <c r="J315" s="18"/>
      <c r="K315" s="18"/>
      <c r="L315" s="19">
        <f>SUM(F315:K315)</f>
        <v>32116.52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1023.37</v>
      </c>
      <c r="G320" s="18">
        <v>74.8</v>
      </c>
      <c r="H320" s="18"/>
      <c r="I320" s="18">
        <v>86.24</v>
      </c>
      <c r="J320" s="18"/>
      <c r="K320" s="18">
        <v>750</v>
      </c>
      <c r="L320" s="19">
        <f t="shared" si="16"/>
        <v>1934.41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v>2104.58</v>
      </c>
      <c r="L323" s="19">
        <f t="shared" si="16"/>
        <v>2104.58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31389.89</v>
      </c>
      <c r="G328" s="42">
        <f t="shared" si="17"/>
        <v>74.8</v>
      </c>
      <c r="H328" s="42">
        <f t="shared" si="17"/>
        <v>2134.7200000000003</v>
      </c>
      <c r="I328" s="42">
        <f t="shared" si="17"/>
        <v>1482.3400000000001</v>
      </c>
      <c r="J328" s="42">
        <f t="shared" si="17"/>
        <v>3982.84</v>
      </c>
      <c r="K328" s="42">
        <f t="shared" si="17"/>
        <v>2854.58</v>
      </c>
      <c r="L328" s="41">
        <f t="shared" si="17"/>
        <v>41919.170000000006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>
        <v>151.20000000000002</v>
      </c>
      <c r="J335" s="18"/>
      <c r="K335" s="18"/>
      <c r="L335" s="19">
        <f t="shared" si="18"/>
        <v>151.20000000000002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151.20000000000002</v>
      </c>
      <c r="J337" s="41">
        <f t="shared" si="19"/>
        <v>0</v>
      </c>
      <c r="K337" s="41">
        <f t="shared" si="19"/>
        <v>0</v>
      </c>
      <c r="L337" s="41">
        <f t="shared" si="18"/>
        <v>151.20000000000002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158829.74</v>
      </c>
      <c r="G338" s="41">
        <f t="shared" si="20"/>
        <v>34872.11</v>
      </c>
      <c r="H338" s="41">
        <f t="shared" si="20"/>
        <v>20250.730000000003</v>
      </c>
      <c r="I338" s="41">
        <f t="shared" si="20"/>
        <v>3457.6099999999997</v>
      </c>
      <c r="J338" s="41">
        <f t="shared" si="20"/>
        <v>11445.02</v>
      </c>
      <c r="K338" s="41">
        <f t="shared" si="20"/>
        <v>14335.11</v>
      </c>
      <c r="L338" s="41">
        <f t="shared" si="20"/>
        <v>243190.32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107067.72</v>
      </c>
      <c r="L350" s="19">
        <f t="shared" si="21"/>
        <v>107067.72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107067.72</v>
      </c>
      <c r="L351" s="41">
        <f>SUM(L341:L350)</f>
        <v>107067.72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158829.74</v>
      </c>
      <c r="G352" s="41">
        <f>G338</f>
        <v>34872.11</v>
      </c>
      <c r="H352" s="41">
        <f>H338</f>
        <v>20250.730000000003</v>
      </c>
      <c r="I352" s="41">
        <f>I338</f>
        <v>3457.6099999999997</v>
      </c>
      <c r="J352" s="41">
        <f>J338</f>
        <v>11445.02</v>
      </c>
      <c r="K352" s="47">
        <f>K338+K351</f>
        <v>121402.83</v>
      </c>
      <c r="L352" s="41">
        <f>L338+L351</f>
        <v>350258.04000000004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72153.310560901198</v>
      </c>
      <c r="I358" s="18">
        <v>4172.8</v>
      </c>
      <c r="J358" s="18"/>
      <c r="K358" s="18"/>
      <c r="L358" s="13">
        <f>SUM(F358:K358)</f>
        <v>76326.110560901201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44911.882867871383</v>
      </c>
      <c r="I359" s="18">
        <v>2597.37</v>
      </c>
      <c r="J359" s="18"/>
      <c r="K359" s="18"/>
      <c r="L359" s="19">
        <f>SUM(F359:K359)</f>
        <v>47509.252867871386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61567.806571227418</v>
      </c>
      <c r="I360" s="18">
        <v>3560.62</v>
      </c>
      <c r="J360" s="18"/>
      <c r="K360" s="18"/>
      <c r="L360" s="19">
        <f>SUM(F360:K360)</f>
        <v>65128.426571227421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178633</v>
      </c>
      <c r="I362" s="47">
        <f t="shared" si="22"/>
        <v>10330.790000000001</v>
      </c>
      <c r="J362" s="47">
        <f t="shared" si="22"/>
        <v>0</v>
      </c>
      <c r="K362" s="47">
        <f t="shared" si="22"/>
        <v>0</v>
      </c>
      <c r="L362" s="47">
        <f t="shared" si="22"/>
        <v>188963.79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4172.8</v>
      </c>
      <c r="G367" s="18">
        <v>2597.37</v>
      </c>
      <c r="H367" s="18">
        <v>3560.62</v>
      </c>
      <c r="I367" s="56">
        <f>SUM(F367:H367)</f>
        <v>10330.790000000001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4172.8</v>
      </c>
      <c r="G369" s="47">
        <f>SUM(G367:G368)</f>
        <v>2597.37</v>
      </c>
      <c r="H369" s="47">
        <f>SUM(H367:H368)</f>
        <v>3560.62</v>
      </c>
      <c r="I369" s="47">
        <f>SUM(I367:I368)</f>
        <v>10330.790000000001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380661</v>
      </c>
      <c r="H388" s="18">
        <v>69.77</v>
      </c>
      <c r="I388" s="18"/>
      <c r="J388" s="24" t="s">
        <v>289</v>
      </c>
      <c r="K388" s="24" t="s">
        <v>289</v>
      </c>
      <c r="L388" s="56">
        <f t="shared" si="25"/>
        <v>380730.77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30000</v>
      </c>
      <c r="H390" s="18">
        <v>13.38</v>
      </c>
      <c r="I390" s="18"/>
      <c r="J390" s="24" t="s">
        <v>289</v>
      </c>
      <c r="K390" s="24" t="s">
        <v>289</v>
      </c>
      <c r="L390" s="56">
        <f t="shared" si="25"/>
        <v>30013.38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410661</v>
      </c>
      <c r="H393" s="139">
        <f>SUM(H387:H392)</f>
        <v>83.149999999999991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410744.15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10000</v>
      </c>
      <c r="H398" s="18">
        <v>11.41</v>
      </c>
      <c r="I398" s="18"/>
      <c r="J398" s="24" t="s">
        <v>289</v>
      </c>
      <c r="K398" s="24" t="s">
        <v>289</v>
      </c>
      <c r="L398" s="56">
        <f t="shared" si="26"/>
        <v>10011.41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5000</v>
      </c>
      <c r="H399" s="18">
        <v>3.51</v>
      </c>
      <c r="I399" s="18"/>
      <c r="J399" s="24" t="s">
        <v>289</v>
      </c>
      <c r="K399" s="24" t="s">
        <v>289</v>
      </c>
      <c r="L399" s="56">
        <f t="shared" si="26"/>
        <v>5003.51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10.79</v>
      </c>
      <c r="I400" s="18">
        <v>1370</v>
      </c>
      <c r="J400" s="24" t="s">
        <v>289</v>
      </c>
      <c r="K400" s="24" t="s">
        <v>289</v>
      </c>
      <c r="L400" s="56">
        <f t="shared" si="26"/>
        <v>1380.79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25.71</v>
      </c>
      <c r="I401" s="47">
        <f>SUM(I395:I400)</f>
        <v>1370</v>
      </c>
      <c r="J401" s="45" t="s">
        <v>289</v>
      </c>
      <c r="K401" s="45" t="s">
        <v>289</v>
      </c>
      <c r="L401" s="47">
        <f>SUM(L395:L400)</f>
        <v>16395.71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425661</v>
      </c>
      <c r="H408" s="47">
        <f>H393+H401+H407</f>
        <v>108.85999999999999</v>
      </c>
      <c r="I408" s="47">
        <f>I393+I401+I407</f>
        <v>1370</v>
      </c>
      <c r="J408" s="24" t="s">
        <v>289</v>
      </c>
      <c r="K408" s="24" t="s">
        <v>289</v>
      </c>
      <c r="L408" s="47">
        <f>L393+L401+L407</f>
        <v>427139.86000000004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>
        <v>145306.15</v>
      </c>
      <c r="I414" s="18"/>
      <c r="J414" s="18"/>
      <c r="K414" s="18"/>
      <c r="L414" s="56">
        <f t="shared" si="27"/>
        <v>145306.15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>
        <v>57515</v>
      </c>
      <c r="K416" s="18"/>
      <c r="L416" s="56">
        <f t="shared" si="27"/>
        <v>57515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145306.15</v>
      </c>
      <c r="I419" s="139">
        <f t="shared" si="28"/>
        <v>0</v>
      </c>
      <c r="J419" s="139">
        <f t="shared" si="28"/>
        <v>57515</v>
      </c>
      <c r="K419" s="139">
        <f t="shared" si="28"/>
        <v>0</v>
      </c>
      <c r="L419" s="47">
        <f t="shared" si="28"/>
        <v>202821.15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>
        <v>29120</v>
      </c>
      <c r="K425" s="18"/>
      <c r="L425" s="56">
        <f t="shared" si="29"/>
        <v>29120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24710.21</v>
      </c>
      <c r="L426" s="56">
        <f t="shared" si="29"/>
        <v>24710.21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29120</v>
      </c>
      <c r="K427" s="47">
        <f t="shared" si="30"/>
        <v>24710.21</v>
      </c>
      <c r="L427" s="47">
        <f t="shared" si="30"/>
        <v>53830.21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145306.15</v>
      </c>
      <c r="I434" s="47">
        <f t="shared" si="32"/>
        <v>0</v>
      </c>
      <c r="J434" s="47">
        <f t="shared" si="32"/>
        <v>86635</v>
      </c>
      <c r="K434" s="47">
        <f t="shared" si="32"/>
        <v>24710.21</v>
      </c>
      <c r="L434" s="47">
        <f t="shared" si="32"/>
        <v>256651.36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797422.4</v>
      </c>
      <c r="G442" s="18">
        <v>235239.73</v>
      </c>
      <c r="H442" s="18"/>
      <c r="I442" s="56">
        <f t="shared" si="33"/>
        <v>1032662.13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797422.4</v>
      </c>
      <c r="G446" s="13">
        <f>SUM(G439:G445)</f>
        <v>235239.73</v>
      </c>
      <c r="H446" s="13">
        <f>SUM(H439:H445)</f>
        <v>0</v>
      </c>
      <c r="I446" s="13">
        <f>SUM(I439:I445)</f>
        <v>1032662.13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v>27439.66</v>
      </c>
      <c r="H457" s="18"/>
      <c r="I457" s="56">
        <f t="shared" si="34"/>
        <v>27439.66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>
        <v>13.53</v>
      </c>
      <c r="H458" s="18"/>
      <c r="I458" s="56">
        <f t="shared" si="34"/>
        <v>13.53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797422.4</v>
      </c>
      <c r="G459" s="18">
        <v>207786.54</v>
      </c>
      <c r="H459" s="18"/>
      <c r="I459" s="56">
        <f t="shared" si="34"/>
        <v>1005208.9400000001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797422.4</v>
      </c>
      <c r="G460" s="83">
        <f>SUM(G454:G459)</f>
        <v>235239.73</v>
      </c>
      <c r="H460" s="83">
        <f>SUM(H454:H459)</f>
        <v>0</v>
      </c>
      <c r="I460" s="83">
        <f>SUM(I454:I459)</f>
        <v>1032662.13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797422.4</v>
      </c>
      <c r="G461" s="42">
        <f>G452+G460</f>
        <v>235239.73</v>
      </c>
      <c r="H461" s="42">
        <f>H452+H460</f>
        <v>0</v>
      </c>
      <c r="I461" s="42">
        <f>I452+I460</f>
        <v>1032662.13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321859.95</v>
      </c>
      <c r="G465" s="18">
        <v>10785.22</v>
      </c>
      <c r="H465" s="18">
        <v>0</v>
      </c>
      <c r="I465" s="18"/>
      <c r="J465" s="18">
        <v>862173.63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7645384.8099999996</v>
      </c>
      <c r="G468" s="18">
        <v>189406.83</v>
      </c>
      <c r="H468" s="18">
        <v>350258.04</v>
      </c>
      <c r="I468" s="18"/>
      <c r="J468" s="18">
        <v>427139.86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7645384.8099999996</v>
      </c>
      <c r="G470" s="53">
        <f>SUM(G468:G469)</f>
        <v>189406.83</v>
      </c>
      <c r="H470" s="53">
        <f>SUM(H468:H469)</f>
        <v>350258.04</v>
      </c>
      <c r="I470" s="53">
        <f>SUM(I468:I469)</f>
        <v>0</v>
      </c>
      <c r="J470" s="53">
        <f>SUM(J468:J469)</f>
        <v>427139.86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7360006.96</v>
      </c>
      <c r="G472" s="18">
        <v>188963.79</v>
      </c>
      <c r="H472" s="18">
        <v>350258.04</v>
      </c>
      <c r="I472" s="18"/>
      <c r="J472" s="18">
        <v>256651.36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7360006.96</v>
      </c>
      <c r="G474" s="53">
        <f>SUM(G472:G473)</f>
        <v>188963.79</v>
      </c>
      <c r="H474" s="53">
        <f>SUM(H472:H473)</f>
        <v>350258.04</v>
      </c>
      <c r="I474" s="53">
        <f>SUM(I472:I473)</f>
        <v>0</v>
      </c>
      <c r="J474" s="53">
        <f>SUM(J472:J473)</f>
        <v>256651.36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607237.79999999981</v>
      </c>
      <c r="G476" s="53">
        <f>(G465+G470)- G474</f>
        <v>11228.25999999998</v>
      </c>
      <c r="H476" s="53">
        <f>(H465+H470)- H474</f>
        <v>0</v>
      </c>
      <c r="I476" s="53">
        <f>(I465+I470)- I474</f>
        <v>0</v>
      </c>
      <c r="J476" s="53">
        <f>(J465+J470)- J474</f>
        <v>1032662.13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105273.37</v>
      </c>
      <c r="G507" s="144">
        <v>8373.7099999999991</v>
      </c>
      <c r="H507" s="144"/>
      <c r="I507" s="144">
        <v>113647.08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764750</v>
      </c>
      <c r="G511" s="24" t="s">
        <v>289</v>
      </c>
      <c r="H511" s="18">
        <v>764750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8531829</v>
      </c>
      <c r="G513" s="24" t="s">
        <v>289</v>
      </c>
      <c r="H513" s="18">
        <v>8558230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384107</v>
      </c>
      <c r="G514" s="24" t="s">
        <v>289</v>
      </c>
      <c r="H514" s="18">
        <v>443820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9680686</v>
      </c>
      <c r="G517" s="42">
        <f>SUM(G511:G516)</f>
        <v>0</v>
      </c>
      <c r="H517" s="42">
        <f>SUM(H511:H516)</f>
        <v>9766800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363789.8</v>
      </c>
      <c r="G521" s="18">
        <v>221685.12</v>
      </c>
      <c r="H521" s="18">
        <v>13559.19</v>
      </c>
      <c r="I521" s="18">
        <v>4133.6499999999996</v>
      </c>
      <c r="J521" s="18">
        <v>1160.33</v>
      </c>
      <c r="K521" s="18">
        <v>65</v>
      </c>
      <c r="L521" s="88">
        <f>SUM(F521:K521)</f>
        <v>604393.08999999985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240178.17</v>
      </c>
      <c r="G522" s="18">
        <v>104129.45</v>
      </c>
      <c r="H522" s="18">
        <v>29345.96</v>
      </c>
      <c r="I522" s="18">
        <v>2482.6999999999998</v>
      </c>
      <c r="J522" s="18">
        <v>596.95000000000005</v>
      </c>
      <c r="K522" s="18"/>
      <c r="L522" s="88">
        <f>SUM(F522:K522)</f>
        <v>376733.23000000004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175983.26</v>
      </c>
      <c r="G523" s="18">
        <v>60732.77</v>
      </c>
      <c r="H523" s="18">
        <v>59139.85</v>
      </c>
      <c r="I523" s="18">
        <v>3458.89</v>
      </c>
      <c r="J523" s="18">
        <v>239.98</v>
      </c>
      <c r="K523" s="18">
        <v>70</v>
      </c>
      <c r="L523" s="88">
        <f>SUM(F523:K523)</f>
        <v>299624.75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779951.23</v>
      </c>
      <c r="G524" s="108">
        <f t="shared" ref="G524:L524" si="36">SUM(G521:G523)</f>
        <v>386547.34</v>
      </c>
      <c r="H524" s="108">
        <f t="shared" si="36"/>
        <v>102045</v>
      </c>
      <c r="I524" s="108">
        <f t="shared" si="36"/>
        <v>10075.24</v>
      </c>
      <c r="J524" s="108">
        <f t="shared" si="36"/>
        <v>1997.26</v>
      </c>
      <c r="K524" s="108">
        <f t="shared" si="36"/>
        <v>135</v>
      </c>
      <c r="L524" s="89">
        <f t="shared" si="36"/>
        <v>1280751.0699999998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50815.62</v>
      </c>
      <c r="G526" s="18">
        <v>26895.29</v>
      </c>
      <c r="H526" s="18">
        <v>181733.49</v>
      </c>
      <c r="I526" s="18">
        <v>586.41999999999996</v>
      </c>
      <c r="J526" s="18">
        <v>534</v>
      </c>
      <c r="K526" s="18">
        <v>285</v>
      </c>
      <c r="L526" s="88">
        <f>SUM(F526:K526)</f>
        <v>260849.82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12409.28</v>
      </c>
      <c r="G527" s="18">
        <v>5396.22</v>
      </c>
      <c r="H527" s="18">
        <v>51141.61</v>
      </c>
      <c r="I527" s="18">
        <v>505.23</v>
      </c>
      <c r="J527" s="18"/>
      <c r="K527" s="18"/>
      <c r="L527" s="88">
        <f>SUM(F527:K527)</f>
        <v>69452.34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6495.36</v>
      </c>
      <c r="G528" s="18">
        <v>1904.88</v>
      </c>
      <c r="H528" s="18">
        <v>16184.63</v>
      </c>
      <c r="I528" s="18">
        <v>461.24</v>
      </c>
      <c r="J528" s="18"/>
      <c r="K528" s="18"/>
      <c r="L528" s="88">
        <f>SUM(F528:K528)</f>
        <v>25046.11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69720.259999999995</v>
      </c>
      <c r="G529" s="89">
        <f t="shared" ref="G529:L529" si="37">SUM(G526:G528)</f>
        <v>34196.39</v>
      </c>
      <c r="H529" s="89">
        <f t="shared" si="37"/>
        <v>249059.72999999998</v>
      </c>
      <c r="I529" s="89">
        <f t="shared" si="37"/>
        <v>1552.89</v>
      </c>
      <c r="J529" s="89">
        <f t="shared" si="37"/>
        <v>534</v>
      </c>
      <c r="K529" s="89">
        <f t="shared" si="37"/>
        <v>285</v>
      </c>
      <c r="L529" s="89">
        <f t="shared" si="37"/>
        <v>355348.27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41826.46</v>
      </c>
      <c r="I531" s="18"/>
      <c r="J531" s="18"/>
      <c r="K531" s="18"/>
      <c r="L531" s="88">
        <f>SUM(F531:K531)</f>
        <v>41826.46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26140</v>
      </c>
      <c r="I532" s="18"/>
      <c r="J532" s="18"/>
      <c r="K532" s="18"/>
      <c r="L532" s="88">
        <f>SUM(F532:K532)</f>
        <v>26140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33527.65</v>
      </c>
      <c r="I533" s="18"/>
      <c r="J533" s="18"/>
      <c r="K533" s="18"/>
      <c r="L533" s="88">
        <f>SUM(F533:K533)</f>
        <v>33527.65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101494.10999999999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101494.10999999999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4239.87</v>
      </c>
      <c r="G541" s="18">
        <v>548.41</v>
      </c>
      <c r="H541" s="18"/>
      <c r="I541" s="18">
        <v>1461.15</v>
      </c>
      <c r="J541" s="18"/>
      <c r="K541" s="18"/>
      <c r="L541" s="88">
        <f>SUM(F541:K541)</f>
        <v>6249.43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15154.3</v>
      </c>
      <c r="I542" s="18"/>
      <c r="J542" s="18"/>
      <c r="K542" s="18"/>
      <c r="L542" s="88">
        <f>SUM(F542:K542)</f>
        <v>15154.3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5738.86</v>
      </c>
      <c r="G543" s="18">
        <v>742.26</v>
      </c>
      <c r="H543" s="18"/>
      <c r="I543" s="18">
        <v>2035.64</v>
      </c>
      <c r="J543" s="18"/>
      <c r="K543" s="18"/>
      <c r="L543" s="88">
        <f>SUM(F543:K543)</f>
        <v>8516.76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9978.73</v>
      </c>
      <c r="G544" s="193">
        <f t="shared" ref="G544:L544" si="40">SUM(G541:G543)</f>
        <v>1290.67</v>
      </c>
      <c r="H544" s="193">
        <f t="shared" si="40"/>
        <v>15154.3</v>
      </c>
      <c r="I544" s="193">
        <f t="shared" si="40"/>
        <v>3496.79</v>
      </c>
      <c r="J544" s="193">
        <f t="shared" si="40"/>
        <v>0</v>
      </c>
      <c r="K544" s="193">
        <f t="shared" si="40"/>
        <v>0</v>
      </c>
      <c r="L544" s="193">
        <f t="shared" si="40"/>
        <v>29920.489999999998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859650.22</v>
      </c>
      <c r="G545" s="89">
        <f t="shared" ref="G545:L545" si="41">G524+G529+G534+G539+G544</f>
        <v>422034.4</v>
      </c>
      <c r="H545" s="89">
        <f t="shared" si="41"/>
        <v>467753.13999999996</v>
      </c>
      <c r="I545" s="89">
        <f t="shared" si="41"/>
        <v>15124.919999999998</v>
      </c>
      <c r="J545" s="89">
        <f t="shared" si="41"/>
        <v>2531.2600000000002</v>
      </c>
      <c r="K545" s="89">
        <f t="shared" si="41"/>
        <v>420</v>
      </c>
      <c r="L545" s="89">
        <f t="shared" si="41"/>
        <v>1767513.9399999997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604393.08999999985</v>
      </c>
      <c r="G549" s="87">
        <f>L526</f>
        <v>260849.82</v>
      </c>
      <c r="H549" s="87">
        <f>L531</f>
        <v>41826.46</v>
      </c>
      <c r="I549" s="87">
        <f>L536</f>
        <v>0</v>
      </c>
      <c r="J549" s="87">
        <f>L541</f>
        <v>6249.43</v>
      </c>
      <c r="K549" s="87">
        <f>SUM(F549:J549)</f>
        <v>913318.79999999993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376733.23000000004</v>
      </c>
      <c r="G550" s="87">
        <f>L527</f>
        <v>69452.34</v>
      </c>
      <c r="H550" s="87">
        <f>L532</f>
        <v>26140</v>
      </c>
      <c r="I550" s="87">
        <f>L537</f>
        <v>0</v>
      </c>
      <c r="J550" s="87">
        <f>L542</f>
        <v>15154.3</v>
      </c>
      <c r="K550" s="87">
        <f>SUM(F550:J550)</f>
        <v>487479.87000000005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299624.75</v>
      </c>
      <c r="G551" s="87">
        <f>L528</f>
        <v>25046.11</v>
      </c>
      <c r="H551" s="87">
        <f>L533</f>
        <v>33527.65</v>
      </c>
      <c r="I551" s="87">
        <f>L538</f>
        <v>0</v>
      </c>
      <c r="J551" s="87">
        <f>L543</f>
        <v>8516.76</v>
      </c>
      <c r="K551" s="87">
        <f>SUM(F551:J551)</f>
        <v>366715.27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1280751.0699999998</v>
      </c>
      <c r="G552" s="89">
        <f t="shared" si="42"/>
        <v>355348.27</v>
      </c>
      <c r="H552" s="89">
        <f t="shared" si="42"/>
        <v>101494.10999999999</v>
      </c>
      <c r="I552" s="89">
        <f t="shared" si="42"/>
        <v>0</v>
      </c>
      <c r="J552" s="89">
        <f t="shared" si="42"/>
        <v>29920.489999999998</v>
      </c>
      <c r="K552" s="89">
        <f t="shared" si="42"/>
        <v>1767513.94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13685.94</v>
      </c>
      <c r="G563" s="18">
        <v>1754.81</v>
      </c>
      <c r="H563" s="18"/>
      <c r="I563" s="18">
        <v>92.6</v>
      </c>
      <c r="J563" s="18"/>
      <c r="K563" s="18"/>
      <c r="L563" s="88">
        <f>SUM(F563:K563)</f>
        <v>15533.35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13686</v>
      </c>
      <c r="G564" s="18">
        <v>1754.55</v>
      </c>
      <c r="H564" s="18"/>
      <c r="I564" s="18">
        <v>81.13</v>
      </c>
      <c r="J564" s="18"/>
      <c r="K564" s="18"/>
      <c r="L564" s="88">
        <f>SUM(F564:K564)</f>
        <v>15521.679999999998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27371.940000000002</v>
      </c>
      <c r="G565" s="89">
        <f t="shared" si="44"/>
        <v>3509.3599999999997</v>
      </c>
      <c r="H565" s="89">
        <f t="shared" si="44"/>
        <v>0</v>
      </c>
      <c r="I565" s="89">
        <f t="shared" si="44"/>
        <v>173.73</v>
      </c>
      <c r="J565" s="89">
        <f t="shared" si="44"/>
        <v>0</v>
      </c>
      <c r="K565" s="89">
        <f t="shared" si="44"/>
        <v>0</v>
      </c>
      <c r="L565" s="89">
        <f t="shared" si="44"/>
        <v>31055.03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27371.940000000002</v>
      </c>
      <c r="G571" s="89">
        <f t="shared" ref="G571:L571" si="46">G560+G565+G570</f>
        <v>3509.3599999999997</v>
      </c>
      <c r="H571" s="89">
        <f t="shared" si="46"/>
        <v>0</v>
      </c>
      <c r="I571" s="89">
        <f t="shared" si="46"/>
        <v>173.73</v>
      </c>
      <c r="J571" s="89">
        <f t="shared" si="46"/>
        <v>0</v>
      </c>
      <c r="K571" s="89">
        <f t="shared" si="46"/>
        <v>0</v>
      </c>
      <c r="L571" s="89">
        <f t="shared" si="46"/>
        <v>31055.03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3025</v>
      </c>
      <c r="I578" s="87">
        <f t="shared" si="47"/>
        <v>3025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7192.5</v>
      </c>
      <c r="G582" s="18">
        <f>4279.06+11421.3</f>
        <v>15700.36</v>
      </c>
      <c r="H582" s="18">
        <f>11147.6+434</f>
        <v>11581.6</v>
      </c>
      <c r="I582" s="87">
        <f t="shared" si="47"/>
        <v>34474.46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79686.929999999993</v>
      </c>
      <c r="I584" s="87">
        <f t="shared" si="47"/>
        <v>79686.929999999993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81238.87</v>
      </c>
      <c r="I591" s="18">
        <v>51035.25</v>
      </c>
      <c r="J591" s="18">
        <v>69387.429999999993</v>
      </c>
      <c r="K591" s="104">
        <f t="shared" ref="K591:K597" si="48">SUM(H591:J591)</f>
        <v>201661.55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6249.43</v>
      </c>
      <c r="I592" s="18">
        <v>15154.3</v>
      </c>
      <c r="J592" s="18">
        <v>8516.76</v>
      </c>
      <c r="K592" s="104">
        <f t="shared" si="48"/>
        <v>29920.489999999998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19272.689999999999</v>
      </c>
      <c r="K593" s="104">
        <f t="shared" si="48"/>
        <v>19272.689999999999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2957.68</v>
      </c>
      <c r="J594" s="18">
        <v>12966</v>
      </c>
      <c r="K594" s="104">
        <f t="shared" si="48"/>
        <v>15923.68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2395.7399999999998</v>
      </c>
      <c r="I595" s="18">
        <v>4693.88</v>
      </c>
      <c r="J595" s="18">
        <v>5243.45</v>
      </c>
      <c r="K595" s="104">
        <f t="shared" si="48"/>
        <v>12333.07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89884.04</v>
      </c>
      <c r="I598" s="108">
        <f>SUM(I591:I597)</f>
        <v>73841.11</v>
      </c>
      <c r="J598" s="108">
        <f>SUM(J591:J597)</f>
        <v>115386.32999999999</v>
      </c>
      <c r="K598" s="108">
        <f>SUM(K591:K597)</f>
        <v>279111.48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51205.96</v>
      </c>
      <c r="I604" s="18">
        <v>49779.63</v>
      </c>
      <c r="J604" s="18">
        <v>50074.78</v>
      </c>
      <c r="K604" s="104">
        <f>SUM(H604:J604)</f>
        <v>151060.37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51205.96</v>
      </c>
      <c r="I605" s="108">
        <f>SUM(I602:I604)</f>
        <v>49779.63</v>
      </c>
      <c r="J605" s="108">
        <f>SUM(J602:J604)</f>
        <v>50074.78</v>
      </c>
      <c r="K605" s="108">
        <f>SUM(K602:K604)</f>
        <v>151060.37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12111.47</v>
      </c>
      <c r="G611" s="18">
        <v>1999.55</v>
      </c>
      <c r="H611" s="18">
        <v>3087.35</v>
      </c>
      <c r="I611" s="18"/>
      <c r="J611" s="18"/>
      <c r="K611" s="18">
        <v>65</v>
      </c>
      <c r="L611" s="88">
        <f>SUM(F611:K611)</f>
        <v>17263.37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5385.5</v>
      </c>
      <c r="G612" s="18">
        <v>914.18</v>
      </c>
      <c r="H612" s="18">
        <v>1787.6</v>
      </c>
      <c r="I612" s="18"/>
      <c r="J612" s="18"/>
      <c r="K612" s="18"/>
      <c r="L612" s="88">
        <f>SUM(F612:K612)</f>
        <v>8087.2800000000007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4051.11</v>
      </c>
      <c r="G613" s="18">
        <v>650.57000000000005</v>
      </c>
      <c r="H613" s="18">
        <v>649.02</v>
      </c>
      <c r="I613" s="18"/>
      <c r="J613" s="18"/>
      <c r="K613" s="18"/>
      <c r="L613" s="88">
        <f>SUM(F613:K613)</f>
        <v>5350.7000000000007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21548.080000000002</v>
      </c>
      <c r="G614" s="108">
        <f t="shared" si="49"/>
        <v>3564.3</v>
      </c>
      <c r="H614" s="108">
        <f t="shared" si="49"/>
        <v>5523.9699999999993</v>
      </c>
      <c r="I614" s="108">
        <f t="shared" si="49"/>
        <v>0</v>
      </c>
      <c r="J614" s="108">
        <f t="shared" si="49"/>
        <v>0</v>
      </c>
      <c r="K614" s="108">
        <f t="shared" si="49"/>
        <v>65</v>
      </c>
      <c r="L614" s="89">
        <f t="shared" si="49"/>
        <v>30701.350000000002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782996.47</v>
      </c>
      <c r="H617" s="109">
        <f>SUM(F52)</f>
        <v>782996.47000000009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31858.5</v>
      </c>
      <c r="H618" s="109">
        <f>SUM(G52)</f>
        <v>31858.5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56013.82</v>
      </c>
      <c r="H619" s="109">
        <f>SUM(H52)</f>
        <v>56013.82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1032662.13</v>
      </c>
      <c r="H621" s="109">
        <f>SUM(J52)</f>
        <v>1032662.13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607237.80000000005</v>
      </c>
      <c r="H622" s="109">
        <f>F476</f>
        <v>607237.79999999981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11228.26</v>
      </c>
      <c r="H623" s="109">
        <f>G476</f>
        <v>11228.25999999998</v>
      </c>
      <c r="I623" s="121" t="s">
        <v>102</v>
      </c>
      <c r="J623" s="109">
        <f t="shared" si="50"/>
        <v>2.0008883439004421E-11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1032662.13</v>
      </c>
      <c r="H626" s="109">
        <f>J476</f>
        <v>1032662.13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7645384.8100000005</v>
      </c>
      <c r="H627" s="104">
        <f>SUM(F468)</f>
        <v>7645384.8099999996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189406.83000000002</v>
      </c>
      <c r="H628" s="104">
        <f>SUM(G468)</f>
        <v>189406.83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350258.04000000004</v>
      </c>
      <c r="H629" s="104">
        <f>SUM(H468)</f>
        <v>350258.04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427139.86</v>
      </c>
      <c r="H631" s="104">
        <f>SUM(J468)</f>
        <v>427139.86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7360006.96</v>
      </c>
      <c r="H632" s="104">
        <f>SUM(F472)</f>
        <v>7360006.96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350258.04000000004</v>
      </c>
      <c r="H633" s="104">
        <f>SUM(H472)</f>
        <v>350258.04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10330.790000000001</v>
      </c>
      <c r="H634" s="104">
        <f>I369</f>
        <v>10330.790000000001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188963.79</v>
      </c>
      <c r="H635" s="104">
        <f>SUM(G472)</f>
        <v>188963.79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427139.86000000004</v>
      </c>
      <c r="H637" s="164">
        <f>SUM(J468)</f>
        <v>427139.86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256651.36</v>
      </c>
      <c r="H638" s="164">
        <f>SUM(J472)</f>
        <v>256651.36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797422.4</v>
      </c>
      <c r="H639" s="104">
        <f>SUM(F461)</f>
        <v>797422.4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235239.73</v>
      </c>
      <c r="H640" s="104">
        <f>SUM(G461)</f>
        <v>235239.73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1032662.13</v>
      </c>
      <c r="H642" s="104">
        <f>SUM(I461)</f>
        <v>1032662.13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108.86</v>
      </c>
      <c r="H644" s="104">
        <f>H408</f>
        <v>108.85999999999999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425661</v>
      </c>
      <c r="H645" s="104">
        <f>G408</f>
        <v>425661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427139.86</v>
      </c>
      <c r="H646" s="104">
        <f>L408</f>
        <v>427139.86000000004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279111.48</v>
      </c>
      <c r="H647" s="104">
        <f>L208+L226+L244</f>
        <v>279111.48000000004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151060.37</v>
      </c>
      <c r="H648" s="104">
        <f>(J257+J338)-(J255+J336)</f>
        <v>151060.36999999997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89884.040000000008</v>
      </c>
      <c r="H649" s="104">
        <f>H598</f>
        <v>89884.04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73841.11</v>
      </c>
      <c r="H650" s="104">
        <f>I598</f>
        <v>73841.11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115386.33000000002</v>
      </c>
      <c r="H651" s="104">
        <f>J598</f>
        <v>115386.32999999999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425661</v>
      </c>
      <c r="H655" s="104">
        <f>K266+K347</f>
        <v>425661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2947795.9305609008</v>
      </c>
      <c r="G660" s="19">
        <f>(L229+L309+L359)</f>
        <v>1864967.0828678715</v>
      </c>
      <c r="H660" s="19">
        <f>(L247+L328+L360)</f>
        <v>2549053.0165712275</v>
      </c>
      <c r="I660" s="19">
        <f>SUM(F660:H660)</f>
        <v>7361816.0299999993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42744.487051590142</v>
      </c>
      <c r="G661" s="19">
        <f>(L359/IF(SUM(L358:L360)=0,1,SUM(L358:L360))*(SUM(G97:G110)))</f>
        <v>26606.34256243271</v>
      </c>
      <c r="H661" s="19">
        <f>(L360/IF(SUM(L358:L360)=0,1,SUM(L358:L360))*(SUM(G97:G110)))</f>
        <v>36473.510385977148</v>
      </c>
      <c r="I661" s="19">
        <f>SUM(F661:H661)</f>
        <v>105824.34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79767.260000000009</v>
      </c>
      <c r="G662" s="19">
        <f>(L226+L306)-(J226+J306)</f>
        <v>67394.66</v>
      </c>
      <c r="H662" s="19">
        <f>(L244+L325)-(J244+J325)</f>
        <v>106702.46000000002</v>
      </c>
      <c r="I662" s="19">
        <f>SUM(F662:H662)</f>
        <v>253864.38000000003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75661.83</v>
      </c>
      <c r="G663" s="199">
        <f>SUM(G575:G587)+SUM(I602:I604)+L612</f>
        <v>73567.27</v>
      </c>
      <c r="H663" s="199">
        <f>SUM(H575:H587)+SUM(J602:J604)+L613</f>
        <v>149719.01</v>
      </c>
      <c r="I663" s="19">
        <f>SUM(F663:H663)</f>
        <v>298948.11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2749622.3535093106</v>
      </c>
      <c r="G664" s="19">
        <f>G660-SUM(G661:G663)</f>
        <v>1697398.8103054387</v>
      </c>
      <c r="H664" s="19">
        <f>H660-SUM(H661:H663)</f>
        <v>2256158.0361852502</v>
      </c>
      <c r="I664" s="19">
        <f>I660-SUM(I661:I663)</f>
        <v>6703179.1999999993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172.11</v>
      </c>
      <c r="G665" s="248">
        <v>107.13</v>
      </c>
      <c r="H665" s="248">
        <v>147.80000000000001</v>
      </c>
      <c r="I665" s="19">
        <f>SUM(F665:H665)</f>
        <v>427.04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15975.96</v>
      </c>
      <c r="G667" s="19">
        <f>ROUND(G664/G665,2)</f>
        <v>15844.29</v>
      </c>
      <c r="H667" s="19">
        <f>ROUND(H664/H665,2)</f>
        <v>15264.94</v>
      </c>
      <c r="I667" s="19">
        <f>ROUND(I664/I665,2)</f>
        <v>15696.84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-9.11</v>
      </c>
      <c r="I670" s="19">
        <f>SUM(F670:H670)</f>
        <v>-9.11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15975.96</v>
      </c>
      <c r="G672" s="19">
        <f>ROUND((G664+G669)/(G665+G670),2)</f>
        <v>15844.29</v>
      </c>
      <c r="H672" s="19">
        <f>ROUND((H664+H669)/(H665+H670),2)</f>
        <v>16267.63</v>
      </c>
      <c r="I672" s="19">
        <f>ROUND((I664+I669)/(I665+I670),2)</f>
        <v>16039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67" sqref="C6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GRS Cooperative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1662918.49</v>
      </c>
      <c r="C9" s="229">
        <f>'DOE25'!G197+'DOE25'!G215+'DOE25'!G233+'DOE25'!G276+'DOE25'!G295+'DOE25'!G314</f>
        <v>833757.2</v>
      </c>
    </row>
    <row r="10" spans="1:3" x14ac:dyDescent="0.2">
      <c r="A10" t="s">
        <v>779</v>
      </c>
      <c r="B10" s="240">
        <v>1602037.44</v>
      </c>
      <c r="C10" s="240">
        <v>819357.48</v>
      </c>
    </row>
    <row r="11" spans="1:3" x14ac:dyDescent="0.2">
      <c r="A11" t="s">
        <v>780</v>
      </c>
      <c r="B11" s="240">
        <v>16039.95</v>
      </c>
      <c r="C11" s="240">
        <v>10800.37</v>
      </c>
    </row>
    <row r="12" spans="1:3" x14ac:dyDescent="0.2">
      <c r="A12" t="s">
        <v>781</v>
      </c>
      <c r="B12" s="240">
        <v>44841.1</v>
      </c>
      <c r="C12" s="240">
        <v>3599.35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1662918.49</v>
      </c>
      <c r="C13" s="231">
        <f>SUM(C10:C12)</f>
        <v>833757.2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758463.20000000007</v>
      </c>
      <c r="C18" s="229">
        <f>'DOE25'!G198+'DOE25'!G216+'DOE25'!G234+'DOE25'!G277+'DOE25'!G296+'DOE25'!G315</f>
        <v>383428.61</v>
      </c>
    </row>
    <row r="19" spans="1:3" x14ac:dyDescent="0.2">
      <c r="A19" t="s">
        <v>779</v>
      </c>
      <c r="B19" s="240">
        <v>303659.36</v>
      </c>
      <c r="C19" s="240">
        <v>113674.59</v>
      </c>
    </row>
    <row r="20" spans="1:3" x14ac:dyDescent="0.2">
      <c r="A20" t="s">
        <v>780</v>
      </c>
      <c r="B20" s="240">
        <v>416218.36</v>
      </c>
      <c r="C20" s="240">
        <v>266675.93</v>
      </c>
    </row>
    <row r="21" spans="1:3" x14ac:dyDescent="0.2">
      <c r="A21" t="s">
        <v>781</v>
      </c>
      <c r="B21" s="240">
        <v>38585.480000000003</v>
      </c>
      <c r="C21" s="240">
        <v>3078.09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758463.2</v>
      </c>
      <c r="C22" s="231">
        <f>SUM(C19:C21)</f>
        <v>383428.61000000004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114981.31</v>
      </c>
      <c r="C36" s="235">
        <f>'DOE25'!G200+'DOE25'!G218+'DOE25'!G236+'DOE25'!G279+'DOE25'!G298+'DOE25'!G317</f>
        <v>16641.239999999998</v>
      </c>
    </row>
    <row r="37" spans="1:3" x14ac:dyDescent="0.2">
      <c r="A37" t="s">
        <v>779</v>
      </c>
      <c r="B37" s="240">
        <v>101285.51</v>
      </c>
      <c r="C37" s="240">
        <v>15428.14</v>
      </c>
    </row>
    <row r="38" spans="1:3" x14ac:dyDescent="0.2">
      <c r="A38" t="s">
        <v>780</v>
      </c>
      <c r="B38" s="240">
        <v>12065.8</v>
      </c>
      <c r="C38" s="240">
        <v>955.96</v>
      </c>
    </row>
    <row r="39" spans="1:3" x14ac:dyDescent="0.2">
      <c r="A39" t="s">
        <v>781</v>
      </c>
      <c r="B39" s="240">
        <v>1630</v>
      </c>
      <c r="C39" s="240">
        <v>257.14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114981.31</v>
      </c>
      <c r="C40" s="231">
        <f>SUM(C37:C39)</f>
        <v>16641.239999999998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GRS Cooperative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4044023.3</v>
      </c>
      <c r="D5" s="20">
        <f>SUM('DOE25'!L197:L200)+SUM('DOE25'!L215:L218)+SUM('DOE25'!L233:L236)-F5-G5</f>
        <v>3940423.61</v>
      </c>
      <c r="E5" s="243"/>
      <c r="F5" s="255">
        <f>SUM('DOE25'!J197:J200)+SUM('DOE25'!J215:J218)+SUM('DOE25'!J233:J236)</f>
        <v>85477.93</v>
      </c>
      <c r="G5" s="53">
        <f>SUM('DOE25'!K197:K200)+SUM('DOE25'!K215:K218)+SUM('DOE25'!K233:K236)</f>
        <v>18121.760000000002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743536.37999999989</v>
      </c>
      <c r="D6" s="20">
        <f>'DOE25'!L202+'DOE25'!L220+'DOE25'!L238-F6-G6</f>
        <v>740366.44</v>
      </c>
      <c r="E6" s="243"/>
      <c r="F6" s="255">
        <f>'DOE25'!J202+'DOE25'!J220+'DOE25'!J238</f>
        <v>1717.94</v>
      </c>
      <c r="G6" s="53">
        <f>'DOE25'!K202+'DOE25'!K220+'DOE25'!K238</f>
        <v>1452</v>
      </c>
      <c r="H6" s="259"/>
    </row>
    <row r="7" spans="1:9" x14ac:dyDescent="0.2">
      <c r="A7" s="32">
        <v>2200</v>
      </c>
      <c r="B7" t="s">
        <v>834</v>
      </c>
      <c r="C7" s="245">
        <f t="shared" si="0"/>
        <v>232258.00999999998</v>
      </c>
      <c r="D7" s="20">
        <f>'DOE25'!L203+'DOE25'!L221+'DOE25'!L239-F7-G7</f>
        <v>217805.72999999998</v>
      </c>
      <c r="E7" s="243"/>
      <c r="F7" s="255">
        <f>'DOE25'!J203+'DOE25'!J221+'DOE25'!J239</f>
        <v>14452.28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392850.35</v>
      </c>
      <c r="D8" s="243"/>
      <c r="E8" s="20">
        <f>'DOE25'!L204+'DOE25'!L222+'DOE25'!L240-F8-G8-D9-D11</f>
        <v>389324.89999999997</v>
      </c>
      <c r="F8" s="255">
        <f>'DOE25'!J204+'DOE25'!J222+'DOE25'!J240</f>
        <v>0</v>
      </c>
      <c r="G8" s="53">
        <f>'DOE25'!K204+'DOE25'!K222+'DOE25'!K240</f>
        <v>3525.45</v>
      </c>
      <c r="H8" s="259"/>
    </row>
    <row r="9" spans="1:9" x14ac:dyDescent="0.2">
      <c r="A9" s="32">
        <v>2310</v>
      </c>
      <c r="B9" t="s">
        <v>818</v>
      </c>
      <c r="C9" s="245">
        <f t="shared" si="0"/>
        <v>25023.47</v>
      </c>
      <c r="D9" s="244">
        <v>25023.47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7372.98</v>
      </c>
      <c r="D10" s="243"/>
      <c r="E10" s="244">
        <v>7372.98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105668.29</v>
      </c>
      <c r="D11" s="244">
        <v>105668.29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452806.45999999996</v>
      </c>
      <c r="D12" s="20">
        <f>'DOE25'!L205+'DOE25'!L223+'DOE25'!L241-F12-G12</f>
        <v>441750.60999999993</v>
      </c>
      <c r="E12" s="243"/>
      <c r="F12" s="255">
        <f>'DOE25'!J205+'DOE25'!J223+'DOE25'!J241</f>
        <v>1258.9499999999998</v>
      </c>
      <c r="G12" s="53">
        <f>'DOE25'!K205+'DOE25'!K223+'DOE25'!K241</f>
        <v>9796.9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654535.38</v>
      </c>
      <c r="D14" s="20">
        <f>'DOE25'!L207+'DOE25'!L225+'DOE25'!L243-F14-G14</f>
        <v>643010.23</v>
      </c>
      <c r="E14" s="243"/>
      <c r="F14" s="255">
        <f>'DOE25'!J207+'DOE25'!J225+'DOE25'!J243</f>
        <v>11461.150000000001</v>
      </c>
      <c r="G14" s="53">
        <f>'DOE25'!K207+'DOE25'!K225+'DOE25'!K243</f>
        <v>64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279111.48000000004</v>
      </c>
      <c r="D15" s="20">
        <f>'DOE25'!L208+'DOE25'!L226+'DOE25'!L244-F15-G15</f>
        <v>253299.38000000003</v>
      </c>
      <c r="E15" s="243"/>
      <c r="F15" s="255">
        <f>'DOE25'!J208+'DOE25'!J226+'DOE25'!J244</f>
        <v>25247.1</v>
      </c>
      <c r="G15" s="53">
        <f>'DOE25'!K208+'DOE25'!K226+'DOE25'!K244</f>
        <v>565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178633</v>
      </c>
      <c r="D29" s="20">
        <f>'DOE25'!L358+'DOE25'!L359+'DOE25'!L360-'DOE25'!I367-F29-G29</f>
        <v>178633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243190.32</v>
      </c>
      <c r="D31" s="20">
        <f>'DOE25'!L290+'DOE25'!L309+'DOE25'!L328+'DOE25'!L333+'DOE25'!L334+'DOE25'!L335-F31-G31</f>
        <v>217410.19</v>
      </c>
      <c r="E31" s="243"/>
      <c r="F31" s="255">
        <f>'DOE25'!J290+'DOE25'!J309+'DOE25'!J328+'DOE25'!J333+'DOE25'!J334+'DOE25'!J335</f>
        <v>11445.02</v>
      </c>
      <c r="G31" s="53">
        <f>'DOE25'!K290+'DOE25'!K309+'DOE25'!K328+'DOE25'!K333+'DOE25'!K334+'DOE25'!K335</f>
        <v>14335.11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6763390.9499999993</v>
      </c>
      <c r="E33" s="246">
        <f>SUM(E5:E31)</f>
        <v>396697.87999999995</v>
      </c>
      <c r="F33" s="246">
        <f>SUM(F5:F31)</f>
        <v>151060.37</v>
      </c>
      <c r="G33" s="246">
        <f>SUM(G5:G31)</f>
        <v>47860.22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396697.87999999995</v>
      </c>
      <c r="E35" s="249"/>
    </row>
    <row r="36" spans="2:8" ht="12" thickTop="1" x14ac:dyDescent="0.2">
      <c r="B36" t="s">
        <v>815</v>
      </c>
      <c r="D36" s="20">
        <f>D33</f>
        <v>6763390.9499999993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48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GRS Cooperative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164903.79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488872.35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25023.360000000001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65431.47</v>
      </c>
      <c r="D12" s="95">
        <f>'DOE25'!G13</f>
        <v>3420.95</v>
      </c>
      <c r="E12" s="95">
        <f>'DOE25'!H13</f>
        <v>56013.82</v>
      </c>
      <c r="F12" s="95">
        <f>'DOE25'!I13</f>
        <v>0</v>
      </c>
      <c r="G12" s="95">
        <f>'DOE25'!J13</f>
        <v>1032662.13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28437.55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38765.5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782996.47</v>
      </c>
      <c r="D18" s="41">
        <f>SUM(D8:D17)</f>
        <v>31858.5</v>
      </c>
      <c r="E18" s="41">
        <f>SUM(E8:E17)</f>
        <v>56013.82</v>
      </c>
      <c r="F18" s="41">
        <f>SUM(F8:F17)</f>
        <v>0</v>
      </c>
      <c r="G18" s="41">
        <f>SUM(G8:G17)</f>
        <v>1032662.13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20630.240000000002</v>
      </c>
      <c r="E21" s="95">
        <f>'DOE25'!H22</f>
        <v>5998.12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500</v>
      </c>
      <c r="D22" s="95">
        <f>'DOE25'!G23</f>
        <v>0</v>
      </c>
      <c r="E22" s="95">
        <f>'DOE25'!H23</f>
        <v>13006.81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19121.79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3892.66</v>
      </c>
      <c r="D27" s="95">
        <f>'DOE25'!G28</f>
        <v>0</v>
      </c>
      <c r="E27" s="95">
        <f>'DOE25'!H28</f>
        <v>1750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2244.2199999999998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150000</v>
      </c>
      <c r="D29" s="95">
        <f>'DOE25'!G30</f>
        <v>0</v>
      </c>
      <c r="E29" s="95">
        <f>'DOE25'!H30</f>
        <v>35258.89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175758.67</v>
      </c>
      <c r="D31" s="41">
        <f>SUM(D21:D30)</f>
        <v>20630.240000000002</v>
      </c>
      <c r="E31" s="41">
        <f>SUM(E21:E30)</f>
        <v>56013.82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27439.66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13.53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114000.45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11228.26</v>
      </c>
      <c r="E47" s="95">
        <f>'DOE25'!H48</f>
        <v>0</v>
      </c>
      <c r="F47" s="95">
        <f>'DOE25'!I48</f>
        <v>0</v>
      </c>
      <c r="G47" s="95">
        <f>'DOE25'!J48</f>
        <v>1005208.9400000001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443237.35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607237.80000000005</v>
      </c>
      <c r="D50" s="41">
        <f>SUM(D34:D49)</f>
        <v>11228.26</v>
      </c>
      <c r="E50" s="41">
        <f>SUM(E34:E49)</f>
        <v>0</v>
      </c>
      <c r="F50" s="41">
        <f>SUM(F34:F49)</f>
        <v>0</v>
      </c>
      <c r="G50" s="41">
        <f>SUM(G34:G49)</f>
        <v>1032662.13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782996.47000000009</v>
      </c>
      <c r="D51" s="41">
        <f>D50+D31</f>
        <v>31858.5</v>
      </c>
      <c r="E51" s="41">
        <f>E50+E31</f>
        <v>56013.82</v>
      </c>
      <c r="F51" s="41">
        <f>F50+F31</f>
        <v>0</v>
      </c>
      <c r="G51" s="41">
        <f>G50+G31</f>
        <v>1032662.13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3732864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131581.34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6180.88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208.73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108.86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105824.34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213468.36</v>
      </c>
      <c r="D61" s="95">
        <f>SUM('DOE25'!G98:G110)</f>
        <v>0</v>
      </c>
      <c r="E61" s="95">
        <f>SUM('DOE25'!H98:H110)</f>
        <v>16136.75</v>
      </c>
      <c r="F61" s="95">
        <f>SUM('DOE25'!I98:I110)</f>
        <v>0</v>
      </c>
      <c r="G61" s="95">
        <f>SUM('DOE25'!J98:J110)</f>
        <v>1370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351439.31</v>
      </c>
      <c r="D62" s="130">
        <f>SUM(D57:D61)</f>
        <v>105824.34</v>
      </c>
      <c r="E62" s="130">
        <f>SUM(E57:E61)</f>
        <v>16136.75</v>
      </c>
      <c r="F62" s="130">
        <f>SUM(F57:F61)</f>
        <v>0</v>
      </c>
      <c r="G62" s="130">
        <f>SUM(G57:G61)</f>
        <v>1478.86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4084303.31</v>
      </c>
      <c r="D63" s="22">
        <f>D56+D62</f>
        <v>105824.34</v>
      </c>
      <c r="E63" s="22">
        <f>E56+E62</f>
        <v>16136.75</v>
      </c>
      <c r="F63" s="22">
        <f>F56+F62</f>
        <v>0</v>
      </c>
      <c r="G63" s="22">
        <f>G56+G62</f>
        <v>1478.86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2011138.44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859618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2870756.44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549117.27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5153.3999999999996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12935.140000000001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554270.67000000004</v>
      </c>
      <c r="D78" s="130">
        <f>SUM(D72:D77)</f>
        <v>12935.140000000001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3425027.11</v>
      </c>
      <c r="D81" s="130">
        <f>SUM(D79:D80)+D78+D70</f>
        <v>12935.140000000001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20000</v>
      </c>
      <c r="D87" s="24" t="s">
        <v>289</v>
      </c>
      <c r="E87" s="95">
        <f>SUM('DOE25'!H149:H152)</f>
        <v>11737.42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81404.83</v>
      </c>
      <c r="D88" s="95">
        <f>SUM('DOE25'!G153:G161)</f>
        <v>70647.350000000006</v>
      </c>
      <c r="E88" s="95">
        <f>SUM('DOE25'!H153:H161)</f>
        <v>322383.87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18351.07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119755.9</v>
      </c>
      <c r="D91" s="131">
        <f>SUM(D85:D90)</f>
        <v>70647.350000000006</v>
      </c>
      <c r="E91" s="131">
        <f>SUM(E85:E90)</f>
        <v>334121.28999999998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425661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16298.49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16298.49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425661</v>
      </c>
    </row>
    <row r="104" spans="1:7" ht="12.75" thickTop="1" thickBot="1" x14ac:dyDescent="0.25">
      <c r="A104" s="33" t="s">
        <v>765</v>
      </c>
      <c r="C104" s="86">
        <f>C63+C81+C91+C103</f>
        <v>7645384.8100000005</v>
      </c>
      <c r="D104" s="86">
        <f>D63+D81+D91+D103</f>
        <v>189406.83000000002</v>
      </c>
      <c r="E104" s="86">
        <f>E63+E81+E91+E103</f>
        <v>350258.04</v>
      </c>
      <c r="F104" s="86">
        <f>F63+F81+F91+F103</f>
        <v>0</v>
      </c>
      <c r="G104" s="86">
        <f>G63+G81+G103</f>
        <v>427139.86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2623833.5699999998</v>
      </c>
      <c r="D109" s="24" t="s">
        <v>289</v>
      </c>
      <c r="E109" s="95">
        <f>('DOE25'!L276)+('DOE25'!L295)+('DOE25'!L314)</f>
        <v>112764.61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1156310.1300000001</v>
      </c>
      <c r="D110" s="24" t="s">
        <v>289</v>
      </c>
      <c r="E110" s="95">
        <f>('DOE25'!L277)+('DOE25'!L296)+('DOE25'!L315)</f>
        <v>94245.21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79686.929999999993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184192.66999999998</v>
      </c>
      <c r="D112" s="24" t="s">
        <v>289</v>
      </c>
      <c r="E112" s="95">
        <f>+('DOE25'!L279)+('DOE25'!L298)+('DOE25'!L317)</f>
        <v>519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151.20000000000002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4044023.3000000003</v>
      </c>
      <c r="D115" s="86">
        <f>SUM(D109:D114)</f>
        <v>0</v>
      </c>
      <c r="E115" s="86">
        <f>SUM(E109:E114)</f>
        <v>207680.02000000002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743536.37999999989</v>
      </c>
      <c r="D118" s="24" t="s">
        <v>289</v>
      </c>
      <c r="E118" s="95">
        <f>+('DOE25'!L281)+('DOE25'!L300)+('DOE25'!L319)</f>
        <v>17159.07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232258.00999999998</v>
      </c>
      <c r="D119" s="24" t="s">
        <v>289</v>
      </c>
      <c r="E119" s="95">
        <f>+('DOE25'!L282)+('DOE25'!L301)+('DOE25'!L320)</f>
        <v>6134.12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523542.11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452806.45999999996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12217.11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654535.38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283644.32000000007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188963.79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2890322.66</v>
      </c>
      <c r="D128" s="86">
        <f>SUM(D118:D127)</f>
        <v>188963.79</v>
      </c>
      <c r="E128" s="86">
        <f>SUM(E118:E127)</f>
        <v>35510.300000000003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24710.21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410744.15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16395.71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-1478.8600000000442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107067.72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425661</v>
      </c>
      <c r="D144" s="141">
        <f>SUM(D130:D143)</f>
        <v>0</v>
      </c>
      <c r="E144" s="141">
        <f>SUM(E130:E143)</f>
        <v>107067.72</v>
      </c>
      <c r="F144" s="141">
        <f>SUM(F130:F143)</f>
        <v>0</v>
      </c>
      <c r="G144" s="141">
        <f>SUM(G130:G143)</f>
        <v>24710.21</v>
      </c>
    </row>
    <row r="145" spans="1:9" ht="12.75" thickTop="1" thickBot="1" x14ac:dyDescent="0.25">
      <c r="A145" s="33" t="s">
        <v>244</v>
      </c>
      <c r="C145" s="86">
        <f>(C115+C128+C144)</f>
        <v>7360006.9600000009</v>
      </c>
      <c r="D145" s="86">
        <f>(D115+D128+D144)</f>
        <v>188963.79</v>
      </c>
      <c r="E145" s="86">
        <f>(E115+E128+E144)</f>
        <v>350258.04000000004</v>
      </c>
      <c r="F145" s="86">
        <f>(F115+F128+F144)</f>
        <v>0</v>
      </c>
      <c r="G145" s="86">
        <f>(G115+G128+G144)</f>
        <v>24710.21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24" sqref="C2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GRS Cooperative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15976</v>
      </c>
    </row>
    <row r="5" spans="1:4" x14ac:dyDescent="0.2">
      <c r="B5" t="s">
        <v>704</v>
      </c>
      <c r="C5" s="179">
        <f>IF('DOE25'!G665+'DOE25'!G670=0,0,ROUND('DOE25'!G672,0))</f>
        <v>15844</v>
      </c>
    </row>
    <row r="6" spans="1:4" x14ac:dyDescent="0.2">
      <c r="B6" t="s">
        <v>62</v>
      </c>
      <c r="C6" s="179">
        <f>IF('DOE25'!H665+'DOE25'!H670=0,0,ROUND('DOE25'!H672,0))</f>
        <v>16268</v>
      </c>
    </row>
    <row r="7" spans="1:4" x14ac:dyDescent="0.2">
      <c r="B7" t="s">
        <v>705</v>
      </c>
      <c r="C7" s="179">
        <f>IF('DOE25'!I665+'DOE25'!I670=0,0,ROUND('DOE25'!I672,0))</f>
        <v>16039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2736598</v>
      </c>
      <c r="D10" s="182">
        <f>ROUND((C10/$C$28)*100,1)</f>
        <v>37.1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1250555</v>
      </c>
      <c r="D11" s="182">
        <f>ROUND((C11/$C$28)*100,1)</f>
        <v>17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79687</v>
      </c>
      <c r="D12" s="182">
        <f>ROUND((C12/$C$28)*100,1)</f>
        <v>1.1000000000000001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184712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760695</v>
      </c>
      <c r="D15" s="182">
        <f t="shared" ref="D15:D27" si="0">ROUND((C15/$C$28)*100,1)</f>
        <v>10.3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238392</v>
      </c>
      <c r="D16" s="182">
        <f t="shared" si="0"/>
        <v>3.2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523542</v>
      </c>
      <c r="D17" s="182">
        <f t="shared" si="0"/>
        <v>7.1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452806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12217</v>
      </c>
      <c r="D19" s="182">
        <f t="shared" si="0"/>
        <v>0.2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654535</v>
      </c>
      <c r="D20" s="182">
        <f t="shared" si="0"/>
        <v>8.9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279111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4684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107067.72</v>
      </c>
      <c r="D26" s="182">
        <f t="shared" si="0"/>
        <v>1.5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83139.66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7367741.3799999999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7367741.3799999999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3732864</v>
      </c>
      <c r="D35" s="182">
        <f t="shared" ref="D35:D40" si="1">ROUND((C35/$C$41)*100,1)</f>
        <v>46.3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369054.91999999993</v>
      </c>
      <c r="D36" s="182">
        <f t="shared" si="1"/>
        <v>4.5999999999999996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2870756</v>
      </c>
      <c r="D37" s="182">
        <f t="shared" si="1"/>
        <v>35.6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567206</v>
      </c>
      <c r="D38" s="182">
        <f t="shared" si="1"/>
        <v>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524525</v>
      </c>
      <c r="D39" s="182">
        <f t="shared" si="1"/>
        <v>6.5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8064405.9199999999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GRS Cooperative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24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2015-05-12T14:17:11Z</cp:lastPrinted>
  <dcterms:created xsi:type="dcterms:W3CDTF">1997-12-04T19:04:30Z</dcterms:created>
  <dcterms:modified xsi:type="dcterms:W3CDTF">2015-11-25T16:15:38Z</dcterms:modified>
</cp:coreProperties>
</file>