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105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468" i="1" l="1"/>
  <c r="F472" i="1" l="1"/>
  <c r="I197" i="1"/>
  <c r="H47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132" i="2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H94" i="1"/>
  <c r="E58" i="2" s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J140" i="1" s="1"/>
  <c r="F147" i="1"/>
  <c r="C85" i="2" s="1"/>
  <c r="F162" i="1"/>
  <c r="G147" i="1"/>
  <c r="D85" i="2" s="1"/>
  <c r="G162" i="1"/>
  <c r="H147" i="1"/>
  <c r="E85" i="2" s="1"/>
  <c r="H162" i="1"/>
  <c r="H169" i="1" s="1"/>
  <c r="I147" i="1"/>
  <c r="F85" i="2" s="1"/>
  <c r="I162" i="1"/>
  <c r="L250" i="1"/>
  <c r="C113" i="2" s="1"/>
  <c r="L332" i="1"/>
  <c r="E113" i="2" s="1"/>
  <c r="L254" i="1"/>
  <c r="L268" i="1"/>
  <c r="L269" i="1"/>
  <c r="L349" i="1"/>
  <c r="E142" i="2" s="1"/>
  <c r="L350" i="1"/>
  <c r="E143" i="2" s="1"/>
  <c r="I665" i="1"/>
  <c r="I670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C59" i="2"/>
  <c r="D59" i="2"/>
  <c r="E59" i="2"/>
  <c r="F59" i="2"/>
  <c r="D60" i="2"/>
  <c r="D62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F77" i="2"/>
  <c r="G77" i="2"/>
  <c r="G78" i="2" s="1"/>
  <c r="C79" i="2"/>
  <c r="D79" i="2"/>
  <c r="E79" i="2"/>
  <c r="C80" i="2"/>
  <c r="E80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D115" i="2"/>
  <c r="F115" i="2"/>
  <c r="G115" i="2"/>
  <c r="E121" i="2"/>
  <c r="F128" i="2"/>
  <c r="G128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G460" i="1"/>
  <c r="H460" i="1"/>
  <c r="H461" i="1" s="1"/>
  <c r="H641" i="1" s="1"/>
  <c r="F470" i="1"/>
  <c r="G470" i="1"/>
  <c r="H470" i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J571" i="1" s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2" i="1"/>
  <c r="G623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1" i="1"/>
  <c r="G643" i="1"/>
  <c r="H643" i="1"/>
  <c r="J643" i="1" s="1"/>
  <c r="G644" i="1"/>
  <c r="G650" i="1"/>
  <c r="G651" i="1"/>
  <c r="G652" i="1"/>
  <c r="H652" i="1"/>
  <c r="G653" i="1"/>
  <c r="H653" i="1"/>
  <c r="G654" i="1"/>
  <c r="H654" i="1"/>
  <c r="H655" i="1"/>
  <c r="D17" i="13"/>
  <c r="C17" i="13" s="1"/>
  <c r="G62" i="2"/>
  <c r="K571" i="1"/>
  <c r="I169" i="1"/>
  <c r="K550" i="1"/>
  <c r="H140" i="1"/>
  <c r="J651" i="1"/>
  <c r="G36" i="2"/>
  <c r="L351" i="1" l="1"/>
  <c r="L570" i="1"/>
  <c r="L560" i="1"/>
  <c r="C29" i="10"/>
  <c r="L328" i="1"/>
  <c r="L309" i="1"/>
  <c r="E125" i="2"/>
  <c r="C114" i="2"/>
  <c r="D18" i="13"/>
  <c r="C18" i="13" s="1"/>
  <c r="C121" i="2"/>
  <c r="L247" i="1"/>
  <c r="L229" i="1"/>
  <c r="E13" i="13"/>
  <c r="C13" i="13" s="1"/>
  <c r="L539" i="1"/>
  <c r="L401" i="1"/>
  <c r="C139" i="2" s="1"/>
  <c r="E114" i="2"/>
  <c r="G545" i="1"/>
  <c r="G408" i="1"/>
  <c r="H645" i="1" s="1"/>
  <c r="L382" i="1"/>
  <c r="G636" i="1" s="1"/>
  <c r="J636" i="1" s="1"/>
  <c r="J338" i="1"/>
  <c r="J352" i="1" s="1"/>
  <c r="L256" i="1"/>
  <c r="G552" i="1"/>
  <c r="F130" i="2"/>
  <c r="F144" i="2" s="1"/>
  <c r="F145" i="2" s="1"/>
  <c r="L534" i="1"/>
  <c r="H552" i="1"/>
  <c r="K503" i="1"/>
  <c r="G164" i="2"/>
  <c r="G161" i="2"/>
  <c r="G157" i="2"/>
  <c r="G156" i="2"/>
  <c r="L419" i="1"/>
  <c r="K551" i="1"/>
  <c r="H25" i="13"/>
  <c r="C25" i="13" s="1"/>
  <c r="F22" i="13"/>
  <c r="C22" i="13" s="1"/>
  <c r="D19" i="13"/>
  <c r="C19" i="13" s="1"/>
  <c r="D12" i="13"/>
  <c r="C12" i="13" s="1"/>
  <c r="L529" i="1"/>
  <c r="K500" i="1"/>
  <c r="I460" i="1"/>
  <c r="C130" i="2"/>
  <c r="G81" i="2"/>
  <c r="C70" i="2"/>
  <c r="A13" i="12"/>
  <c r="A31" i="12"/>
  <c r="A40" i="12"/>
  <c r="J257" i="1"/>
  <c r="J271" i="1" s="1"/>
  <c r="E31" i="2"/>
  <c r="L270" i="1"/>
  <c r="G461" i="1"/>
  <c r="H640" i="1" s="1"/>
  <c r="J640" i="1" s="1"/>
  <c r="F461" i="1"/>
  <c r="H639" i="1" s="1"/>
  <c r="J639" i="1" s="1"/>
  <c r="I257" i="1"/>
  <c r="I271" i="1" s="1"/>
  <c r="H52" i="1"/>
  <c r="H619" i="1" s="1"/>
  <c r="J552" i="1"/>
  <c r="I408" i="1"/>
  <c r="J641" i="1"/>
  <c r="K257" i="1"/>
  <c r="H192" i="1"/>
  <c r="F192" i="1"/>
  <c r="C119" i="2"/>
  <c r="G476" i="1"/>
  <c r="H623" i="1" s="1"/>
  <c r="J623" i="1" s="1"/>
  <c r="G257" i="1"/>
  <c r="G271" i="1" s="1"/>
  <c r="D50" i="2"/>
  <c r="C25" i="10"/>
  <c r="C19" i="10"/>
  <c r="E118" i="2"/>
  <c r="C118" i="2"/>
  <c r="H476" i="1"/>
  <c r="H624" i="1" s="1"/>
  <c r="F257" i="1"/>
  <c r="F271" i="1" s="1"/>
  <c r="G192" i="1"/>
  <c r="E103" i="2"/>
  <c r="C32" i="10"/>
  <c r="C18" i="10"/>
  <c r="E112" i="2"/>
  <c r="J655" i="1"/>
  <c r="L565" i="1"/>
  <c r="H545" i="1"/>
  <c r="J545" i="1"/>
  <c r="L427" i="1"/>
  <c r="E124" i="2"/>
  <c r="E120" i="2"/>
  <c r="E111" i="2"/>
  <c r="C120" i="2"/>
  <c r="K598" i="1"/>
  <c r="G647" i="1" s="1"/>
  <c r="I571" i="1"/>
  <c r="I545" i="1"/>
  <c r="J476" i="1"/>
  <c r="H626" i="1" s="1"/>
  <c r="F476" i="1"/>
  <c r="H622" i="1" s="1"/>
  <c r="J622" i="1" s="1"/>
  <c r="H408" i="1"/>
  <c r="H644" i="1" s="1"/>
  <c r="J644" i="1" s="1"/>
  <c r="H257" i="1"/>
  <c r="H271" i="1" s="1"/>
  <c r="F78" i="2"/>
  <c r="L393" i="1"/>
  <c r="C138" i="2" s="1"/>
  <c r="E123" i="2"/>
  <c r="E119" i="2"/>
  <c r="E110" i="2"/>
  <c r="E16" i="13"/>
  <c r="C16" i="13" s="1"/>
  <c r="K605" i="1"/>
  <c r="G648" i="1" s="1"/>
  <c r="J649" i="1"/>
  <c r="L614" i="1"/>
  <c r="F571" i="1"/>
  <c r="K545" i="1"/>
  <c r="K549" i="1"/>
  <c r="K552" i="1" s="1"/>
  <c r="L544" i="1"/>
  <c r="L524" i="1"/>
  <c r="F552" i="1"/>
  <c r="I452" i="1"/>
  <c r="I461" i="1" s="1"/>
  <c r="H642" i="1" s="1"/>
  <c r="I446" i="1"/>
  <c r="G642" i="1" s="1"/>
  <c r="D29" i="13"/>
  <c r="C29" i="13" s="1"/>
  <c r="C26" i="10"/>
  <c r="J634" i="1"/>
  <c r="H338" i="1"/>
  <c r="H352" i="1" s="1"/>
  <c r="D127" i="2"/>
  <c r="D128" i="2" s="1"/>
  <c r="D145" i="2" s="1"/>
  <c r="G338" i="1"/>
  <c r="G352" i="1" s="1"/>
  <c r="H661" i="1"/>
  <c r="G661" i="1"/>
  <c r="F661" i="1"/>
  <c r="L362" i="1"/>
  <c r="F338" i="1"/>
  <c r="F352" i="1" s="1"/>
  <c r="K338" i="1"/>
  <c r="K352" i="1" s="1"/>
  <c r="C20" i="10"/>
  <c r="C13" i="10"/>
  <c r="E122" i="2"/>
  <c r="C12" i="10"/>
  <c r="L290" i="1"/>
  <c r="C11" i="10"/>
  <c r="E115" i="2"/>
  <c r="C143" i="2"/>
  <c r="K271" i="1"/>
  <c r="H33" i="13"/>
  <c r="I52" i="1"/>
  <c r="H620" i="1" s="1"/>
  <c r="J620" i="1" s="1"/>
  <c r="D15" i="13"/>
  <c r="C15" i="13" s="1"/>
  <c r="C124" i="2"/>
  <c r="D14" i="13"/>
  <c r="C14" i="13" s="1"/>
  <c r="D6" i="13"/>
  <c r="C6" i="13" s="1"/>
  <c r="C112" i="2"/>
  <c r="C111" i="2"/>
  <c r="C110" i="2"/>
  <c r="C125" i="2"/>
  <c r="F662" i="1"/>
  <c r="I662" i="1" s="1"/>
  <c r="C21" i="10"/>
  <c r="H647" i="1"/>
  <c r="J647" i="1" s="1"/>
  <c r="C123" i="2"/>
  <c r="E8" i="13"/>
  <c r="C8" i="13" s="1"/>
  <c r="C17" i="10"/>
  <c r="C16" i="10"/>
  <c r="D7" i="13"/>
  <c r="C7" i="13" s="1"/>
  <c r="L211" i="1"/>
  <c r="L257" i="1" s="1"/>
  <c r="L271" i="1" s="1"/>
  <c r="G632" i="1" s="1"/>
  <c r="J632" i="1" s="1"/>
  <c r="C15" i="10"/>
  <c r="D5" i="13"/>
  <c r="C5" i="13" s="1"/>
  <c r="C10" i="10"/>
  <c r="C109" i="2"/>
  <c r="G645" i="1"/>
  <c r="J645" i="1" s="1"/>
  <c r="J112" i="1"/>
  <c r="J193" i="1" s="1"/>
  <c r="G646" i="1" s="1"/>
  <c r="C35" i="10"/>
  <c r="F81" i="2"/>
  <c r="E81" i="2"/>
  <c r="E62" i="2"/>
  <c r="E63" i="2" s="1"/>
  <c r="H112" i="1"/>
  <c r="H193" i="1" s="1"/>
  <c r="G629" i="1" s="1"/>
  <c r="J629" i="1" s="1"/>
  <c r="D91" i="2"/>
  <c r="D81" i="2"/>
  <c r="D63" i="2"/>
  <c r="C91" i="2"/>
  <c r="F169" i="1"/>
  <c r="C78" i="2"/>
  <c r="C81" i="2" s="1"/>
  <c r="F112" i="1"/>
  <c r="C58" i="2"/>
  <c r="C62" i="2" s="1"/>
  <c r="C63" i="2" s="1"/>
  <c r="G625" i="1"/>
  <c r="J625" i="1" s="1"/>
  <c r="F18" i="2"/>
  <c r="G624" i="1"/>
  <c r="D31" i="2"/>
  <c r="D18" i="2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G169" i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J619" i="1"/>
  <c r="D103" i="2"/>
  <c r="I140" i="1"/>
  <c r="A22" i="12"/>
  <c r="H648" i="1"/>
  <c r="J652" i="1"/>
  <c r="G571" i="1"/>
  <c r="I434" i="1"/>
  <c r="G434" i="1"/>
  <c r="I663" i="1"/>
  <c r="C27" i="10"/>
  <c r="G635" i="1"/>
  <c r="J635" i="1" s="1"/>
  <c r="L434" i="1" l="1"/>
  <c r="G638" i="1" s="1"/>
  <c r="J638" i="1" s="1"/>
  <c r="H660" i="1"/>
  <c r="H664" i="1" s="1"/>
  <c r="C141" i="2"/>
  <c r="C144" i="2" s="1"/>
  <c r="E51" i="2"/>
  <c r="J624" i="1"/>
  <c r="D51" i="2"/>
  <c r="E128" i="2"/>
  <c r="L408" i="1"/>
  <c r="G637" i="1" s="1"/>
  <c r="J637" i="1" s="1"/>
  <c r="J648" i="1"/>
  <c r="L545" i="1"/>
  <c r="J642" i="1"/>
  <c r="G51" i="2"/>
  <c r="D31" i="13"/>
  <c r="C31" i="13" s="1"/>
  <c r="I661" i="1"/>
  <c r="G664" i="1"/>
  <c r="G667" i="1" s="1"/>
  <c r="E145" i="2"/>
  <c r="L338" i="1"/>
  <c r="L352" i="1" s="1"/>
  <c r="G633" i="1" s="1"/>
  <c r="J633" i="1" s="1"/>
  <c r="E33" i="13"/>
  <c r="D35" i="13" s="1"/>
  <c r="C115" i="2"/>
  <c r="C128" i="2"/>
  <c r="F660" i="1"/>
  <c r="C28" i="10"/>
  <c r="D21" i="10" s="1"/>
  <c r="G104" i="2"/>
  <c r="I193" i="1"/>
  <c r="G630" i="1" s="1"/>
  <c r="J630" i="1" s="1"/>
  <c r="F104" i="2"/>
  <c r="E104" i="2"/>
  <c r="C36" i="10"/>
  <c r="D104" i="2"/>
  <c r="C39" i="10"/>
  <c r="C104" i="2"/>
  <c r="F193" i="1"/>
  <c r="G627" i="1" s="1"/>
  <c r="J627" i="1" s="1"/>
  <c r="F51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67" i="1" l="1"/>
  <c r="H672" i="1"/>
  <c r="C6" i="10" s="1"/>
  <c r="H646" i="1"/>
  <c r="J646" i="1" s="1"/>
  <c r="D33" i="13"/>
  <c r="D36" i="13" s="1"/>
  <c r="G672" i="1"/>
  <c r="C5" i="10" s="1"/>
  <c r="C145" i="2"/>
  <c r="I660" i="1"/>
  <c r="I664" i="1" s="1"/>
  <c r="I672" i="1" s="1"/>
  <c r="C7" i="10" s="1"/>
  <c r="F664" i="1"/>
  <c r="C30" i="10"/>
  <c r="D25" i="10"/>
  <c r="D17" i="10"/>
  <c r="D11" i="10"/>
  <c r="D15" i="10"/>
  <c r="D26" i="10"/>
  <c r="D18" i="10"/>
  <c r="D13" i="10"/>
  <c r="D20" i="10"/>
  <c r="D10" i="10"/>
  <c r="D23" i="10"/>
  <c r="D27" i="10"/>
  <c r="D24" i="10"/>
  <c r="D22" i="10"/>
  <c r="D19" i="10"/>
  <c r="D16" i="10"/>
  <c r="D12" i="10"/>
  <c r="C41" i="10"/>
  <c r="D38" i="10" s="1"/>
  <c r="H656" i="1" l="1"/>
  <c r="F672" i="1"/>
  <c r="C4" i="10" s="1"/>
  <c r="F667" i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<sst xmlns="http://schemas.openxmlformats.org/spreadsheetml/2006/main" count="3956" uniqueCount="914">
  <si>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</si>
  <si>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</si>
  <si>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</si>
  <si>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</si>
  <si>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</si>
  <si>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</si>
  <si>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</si>
  <si>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</si>
  <si>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</si>
  <si>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</si>
  <si>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</si>
  <si>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</si>
  <si>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</si>
  <si>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</si>
  <si>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</si>
  <si>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</si>
  <si>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</si>
  <si>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</si>
  <si>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</si>
  <si>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</si>
  <si>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</si>
  <si>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</si>
  <si>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</si>
  <si>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</si>
  <si>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</si>
  <si>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</si>
  <si>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</si>
  <si>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</si>
  <si>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</si>
  <si>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</si>
  <si>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</si>
  <si>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</si>
  <si>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</si>
  <si>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</si>
  <si>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</si>
  <si>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</si>
  <si>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</si>
  <si>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</si>
  <si>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</si>
  <si>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</si>
  <si>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</si>
  <si>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</si>
  <si>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</si>
  <si>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</si>
  <si>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</si>
  <si>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</si>
  <si>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</si>
  <si>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</si>
  <si>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</si>
  <si>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</si>
  <si>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</si>
  <si>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</si>
  <si>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</si>
  <si>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</si>
  <si>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</si>
  <si>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</si>
  <si>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</si>
  <si>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</si>
  <si>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</si>
  <si>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</si>
  <si>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</si>
  <si>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</si>
  <si>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</si>
  <si>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</si>
  <si>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</si>
  <si>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</si>
  <si>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</si>
  <si>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</si>
  <si>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</si>
  <si>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</si>
  <si>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</si>
  <si>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</si>
  <si>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</si>
  <si>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</si>
  <si>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</si>
  <si>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</si>
  <si>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</si>
  <si>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</si>
  <si>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</si>
  <si>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</si>
  <si>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</si>
  <si>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</si>
  <si>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</si>
  <si>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</si>
  <si>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</si>
  <si>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</si>
  <si>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</si>
  <si>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</si>
  <si>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</si>
  <si>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</si>
  <si>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</si>
  <si>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</si>
  <si>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</si>
  <si>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</si>
  <si>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</si>
  <si>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</si>
  <si>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</si>
  <si>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</si>
  <si>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</si>
  <si>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</si>
  <si>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</si>
  <si>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</si>
  <si>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</si>
  <si>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</si>
  <si>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</si>
  <si>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</si>
  <si>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</si>
  <si>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</si>
  <si>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</si>
  <si>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</si>
  <si>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</si>
  <si>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</si>
  <si>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</si>
  <si>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</si>
  <si>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</si>
  <si>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</si>
  <si>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</si>
  <si>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</si>
  <si>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</si>
  <si>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</si>
  <si>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</si>
  <si>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</si>
  <si>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</si>
  <si>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</si>
  <si>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</si>
  <si>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</si>
  <si>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</si>
  <si>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</si>
  <si>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</si>
  <si>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</si>
  <si>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</si>
  <si>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</si>
  <si>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</si>
  <si>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</si>
  <si>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</si>
  <si>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</si>
  <si>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</si>
  <si>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</si>
  <si>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</si>
  <si>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</si>
  <si>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</si>
  <si>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</si>
  <si>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</si>
  <si>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</si>
  <si>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</si>
  <si>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</si>
  <si>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</si>
  <si>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</si>
  <si>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</si>
  <si>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</si>
  <si>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</si>
  <si>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</si>
  <si>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</si>
  <si>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</si>
  <si>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</si>
  <si>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</si>
  <si>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</si>
  <si>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</si>
  <si>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</si>
  <si>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</si>
  <si>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</si>
  <si>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</si>
  <si>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</si>
  <si>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</si>
  <si>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</si>
  <si>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</si>
  <si>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</si>
  <si>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</si>
  <si>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</si>
  <si>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</si>
  <si>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</si>
  <si>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</si>
  <si>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</si>
  <si>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</si>
  <si>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</si>
  <si>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</si>
  <si>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</si>
  <si>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</si>
  <si>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</si>
  <si>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</si>
  <si>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</si>
  <si>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</si>
  <si>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</si>
  <si>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</si>
  <si>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</si>
  <si>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</si>
  <si>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</si>
  <si>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</si>
  <si>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</si>
  <si>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</si>
  <si>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</si>
  <si>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</si>
  <si>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</si>
  <si>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</si>
  <si>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</si>
  <si>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</si>
  <si>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</si>
  <si>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</si>
  <si>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</si>
  <si>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</si>
  <si>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</si>
  <si>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</si>
  <si>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</si>
  <si>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</si>
  <si>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</si>
  <si>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</si>
  <si>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</si>
  <si>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</si>
  <si>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</si>
  <si>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</si>
  <si>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</si>
  <si>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</si>
  <si>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</si>
  <si>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</si>
  <si>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</si>
  <si>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</si>
  <si>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</si>
  <si>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</si>
  <si>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</si>
  <si>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</si>
  <si>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</si>
  <si>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</si>
  <si>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</si>
  <si>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</si>
  <si>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</si>
  <si>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</si>
  <si>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</si>
  <si>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</si>
  <si>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</si>
  <si>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</si>
  <si>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</si>
  <si>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</si>
  <si>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</si>
  <si>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</si>
  <si>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</si>
  <si>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</si>
  <si>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</si>
  <si>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</si>
  <si>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</si>
  <si>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</si>
  <si>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</si>
  <si>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</si>
  <si>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</si>
  <si>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</si>
  <si>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</si>
  <si>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</si>
  <si>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</si>
  <si>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</si>
  <si>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</si>
  <si>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</si>
  <si>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</si>
  <si>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</si>
  <si>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</si>
  <si>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</si>
  <si>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</si>
  <si>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</si>
  <si>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</si>
  <si>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</si>
  <si>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</si>
  <si>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</si>
  <si>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</si>
  <si>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</si>
  <si>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</si>
  <si>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</si>
  <si>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</si>
  <si>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</si>
  <si>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</si>
  <si>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</si>
  <si>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</si>
  <si>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</si>
  <si>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</si>
  <si>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</si>
  <si>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</si>
  <si>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</si>
  <si>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</si>
  <si>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</si>
  <si>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</si>
  <si>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</si>
  <si>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</si>
  <si>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</si>
  <si>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</si>
  <si>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</si>
  <si>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</si>
  <si>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</si>
  <si>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</si>
  <si>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</si>
  <si>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</si>
  <si>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</si>
  <si>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</si>
  <si>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</si>
  <si>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</si>
  <si>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</si>
  <si>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</si>
  <si>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</si>
  <si>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</si>
  <si>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</si>
  <si>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</si>
  <si>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</si>
  <si>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</si>
  <si>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</si>
  <si>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</si>
  <si>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</si>
  <si>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</si>
  <si>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</si>
  <si>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</si>
  <si>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</si>
  <si>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</si>
  <si>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</si>
  <si>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</si>
  <si>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</si>
  <si>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</si>
  <si>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</si>
  <si>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</si>
  <si>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</si>
  <si>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</si>
  <si>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</si>
  <si>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</si>
  <si>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</si>
  <si>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</si>
  <si>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</si>
  <si>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</si>
  <si>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</si>
  <si>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</si>
  <si>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</si>
  <si>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</si>
  <si>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</si>
  <si>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</si>
  <si>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</si>
  <si>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</si>
  <si>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</si>
  <si>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</si>
  <si>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</si>
  <si>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</si>
  <si>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</si>
  <si>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</si>
  <si>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</si>
  <si>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</si>
  <si>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</si>
  <si>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</si>
  <si>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</si>
  <si>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</si>
  <si>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</si>
  <si>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</si>
  <si>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</si>
  <si>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</si>
  <si>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</si>
  <si>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</si>
  <si>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</si>
  <si>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</si>
  <si>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</si>
  <si>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</si>
  <si>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</si>
  <si>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</si>
  <si>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</si>
  <si>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</si>
  <si>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</si>
  <si>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</si>
  <si>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</si>
  <si>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</si>
  <si>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</si>
  <si>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</si>
  <si>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</si>
  <si>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</si>
  <si>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</si>
  <si>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</si>
  <si>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</si>
  <si>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</si>
  <si>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</si>
  <si>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</si>
  <si>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</si>
  <si>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</si>
  <si>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</si>
  <si>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</si>
  <si>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</si>
  <si>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</si>
  <si>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</si>
  <si>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</si>
  <si>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</si>
  <si>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</si>
  <si>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</si>
  <si>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</si>
  <si>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</si>
  <si>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</si>
  <si>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</si>
  <si>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</si>
  <si>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</si>
  <si>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</si>
  <si>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</si>
  <si>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</si>
  <si>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</si>
  <si>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</si>
  <si>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</si>
  <si>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</si>
  <si>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</si>
  <si>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</si>
  <si>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</si>
  <si>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</si>
  <si>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</si>
  <si>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</si>
  <si>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</si>
  <si>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</si>
  <si>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</si>
  <si>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</si>
  <si>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</si>
  <si>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</si>
  <si>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</si>
  <si>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</si>
  <si>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</si>
  <si>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</si>
  <si>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</si>
  <si>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</si>
  <si>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</si>
  <si>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</si>
  <si>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</si>
  <si>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</si>
  <si>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</si>
  <si>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</si>
  <si>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</si>
  <si>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</si>
  <si>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</si>
  <si>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</si>
  <si>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</si>
  <si>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</si>
  <si>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</si>
  <si>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</si>
  <si>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</si>
  <si>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</si>
  <si>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</si>
  <si>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</si>
  <si>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</si>
  <si>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</si>
  <si>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</si>
  <si>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</si>
  <si>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</si>
  <si>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</si>
  <si>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</si>
  <si>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</si>
  <si>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</si>
  <si>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</si>
  <si>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</si>
  <si>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</si>
  <si>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</si>
  <si>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</si>
  <si>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</si>
  <si>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</si>
  <si>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</si>
  <si>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</si>
  <si>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</si>
  <si>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</si>
  <si>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</si>
  <si>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</si>
  <si>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</si>
  <si>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</si>
  <si>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</si>
  <si>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</si>
  <si>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</si>
  <si>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</si>
  <si>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</si>
  <si>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</si>
  <si>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</si>
  <si>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</si>
  <si>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</si>
  <si>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</si>
  <si>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</si>
  <si>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</si>
  <si>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</si>
  <si>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</si>
  <si>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</si>
  <si>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</si>
  <si>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</si>
  <si>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</si>
  <si>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</si>
  <si>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</si>
  <si>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</si>
  <si>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</si>
  <si>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</si>
  <si>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</si>
  <si>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</si>
  <si>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</si>
  <si>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</si>
  <si>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</si>
  <si>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</si>
  <si>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</si>
  <si>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</si>
  <si>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</si>
  <si>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</si>
  <si>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</si>
  <si>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</si>
  <si>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</si>
  <si>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</si>
  <si>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</si>
  <si>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</si>
  <si>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</si>
  <si>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</si>
  <si>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</si>
  <si>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</si>
  <si>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</si>
  <si>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</si>
  <si>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</si>
  <si>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</si>
  <si>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</si>
  <si>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</si>
  <si>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</si>
  <si>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</si>
  <si>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</si>
  <si>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</si>
  <si>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</si>
  <si>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</si>
  <si>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</si>
  <si>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</si>
  <si>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</si>
  <si>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</si>
  <si>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</si>
  <si>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</si>
  <si>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</si>
  <si>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</si>
  <si>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</si>
  <si>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</si>
  <si>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</si>
  <si>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</si>
  <si>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</si>
  <si>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</si>
  <si>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</si>
  <si>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</si>
  <si>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</si>
  <si>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</si>
  <si>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</si>
  <si>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</si>
  <si>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</si>
  <si>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</si>
  <si>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</si>
  <si>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</si>
  <si>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</si>
  <si>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</si>
  <si>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</si>
  <si>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</si>
  <si>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</si>
  <si>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</si>
  <si>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</si>
  <si>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</si>
  <si>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</si>
  <si>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</si>
  <si>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</si>
  <si>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</si>
  <si>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</si>
  <si>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</si>
  <si>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</si>
  <si>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</si>
  <si>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</si>
  <si>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</si>
  <si>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</si>
  <si>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</si>
  <si>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</si>
  <si>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</si>
  <si>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</si>
  <si>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</si>
  <si>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</si>
  <si>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</si>
  <si>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</si>
  <si>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</si>
  <si>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</si>
  <si>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</si>
  <si>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</si>
  <si>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</si>
  <si>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</si>
  <si>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</si>
  <si>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</si>
  <si>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</si>
  <si>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</si>
  <si>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</si>
  <si>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</si>
  <si>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</si>
  <si>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</si>
  <si>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</si>
  <si>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</si>
  <si>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</si>
  <si>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</si>
  <si>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</si>
  <si>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</si>
  <si>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</si>
  <si>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</si>
  <si>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</si>
  <si>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</si>
  <si>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</si>
  <si>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</si>
  <si>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</si>
  <si>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</si>
  <si>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</si>
  <si>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</si>
  <si>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</si>
  <si>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</si>
  <si>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</si>
  <si>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</si>
  <si>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</si>
  <si>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</si>
  <si>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</si>
  <si>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</si>
  <si>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</si>
  <si>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</si>
  <si>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</si>
  <si>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</si>
  <si>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</si>
  <si>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</si>
  <si>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</si>
  <si>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</si>
  <si>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</si>
  <si>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</si>
  <si>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</si>
  <si>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</si>
  <si>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</si>
  <si>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</si>
  <si>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</si>
  <si>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</si>
  <si>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</si>
  <si>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</si>
  <si>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</si>
  <si>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</si>
  <si>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</si>
  <si>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</si>
  <si>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</si>
  <si>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</si>
  <si>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</si>
  <si>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</si>
  <si>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</si>
  <si>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</si>
  <si>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</si>
  <si>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</si>
  <si>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</si>
  <si>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</si>
  <si>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</si>
  <si>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</si>
  <si>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</si>
  <si>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</si>
  <si>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</si>
  <si>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</si>
  <si>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</si>
  <si>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</si>
  <si>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</si>
  <si>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</si>
  <si>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</si>
  <si>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</si>
  <si>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</si>
  <si>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</si>
  <si>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</si>
  <si>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</si>
  <si>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</si>
  <si>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</si>
  <si>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</si>
  <si>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</si>
  <si>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</si>
  <si>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</si>
  <si>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</si>
  <si>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</si>
  <si>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</si>
  <si>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</si>
  <si>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</si>
  <si>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</si>
  <si>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</si>
  <si>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</si>
  <si>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</si>
  <si>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</si>
  <si>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</si>
  <si>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</si>
  <si>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</si>
  <si>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</si>
  <si>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</si>
  <si>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</si>
  <si>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</si>
  <si>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</si>
  <si>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</si>
  <si>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</si>
  <si>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</si>
  <si>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</si>
  <si>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</si>
  <si>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</si>
  <si>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</si>
  <si>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</si>
  <si>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</si>
  <si>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</si>
  <si>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</si>
  <si>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</si>
  <si>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</si>
  <si>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</si>
  <si>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</si>
  <si>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</si>
  <si>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</si>
  <si>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</si>
  <si>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</si>
  <si>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</si>
  <si>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</si>
  <si>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</si>
  <si>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</si>
  <si>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</si>
  <si>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</si>
  <si>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</si>
  <si>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</si>
  <si>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</si>
  <si>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</si>
  <si>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</si>
  <si>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</si>
  <si>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</si>
  <si>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</si>
  <si>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</si>
  <si>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</si>
  <si>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</si>
  <si>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</si>
  <si>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</si>
  <si>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</si>
  <si>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</si>
  <si>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</si>
  <si>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</si>
  <si>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</si>
  <si>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</si>
  <si>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</si>
  <si>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</si>
  <si>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</si>
  <si>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</si>
  <si>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</si>
  <si>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</si>
  <si>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</si>
  <si>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</si>
  <si>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</si>
  <si>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</si>
  <si>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</si>
  <si>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</si>
  <si>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</si>
  <si>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</si>
  <si>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</si>
  <si>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</si>
  <si>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</si>
  <si>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</si>
  <si>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</si>
  <si>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</si>
  <si>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</si>
  <si>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</si>
  <si>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</si>
  <si>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</si>
  <si>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</si>
  <si>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</si>
  <si>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</si>
  <si>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</si>
  <si>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</si>
  <si>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</si>
  <si>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</si>
  <si>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</si>
  <si>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</si>
  <si>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</si>
  <si>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</si>
  <si>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</si>
  <si>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</si>
  <si>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</si>
  <si>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</si>
  <si>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</si>
  <si>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</si>
  <si>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</si>
  <si>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</si>
  <si>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</si>
  <si>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</si>
  <si>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</si>
  <si>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</si>
  <si>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</si>
  <si>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</si>
  <si>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</si>
  <si>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</si>
  <si>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</si>
  <si>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</si>
  <si>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</si>
  <si>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</si>
  <si>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</si>
  <si>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</si>
  <si>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</si>
  <si>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</si>
  <si>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</si>
  <si>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</si>
  <si>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</si>
  <si>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</si>
  <si>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</si>
  <si>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</si>
  <si>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</si>
  <si>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</si>
  <si>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</si>
  <si>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</si>
  <si>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</si>
  <si>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</si>
  <si>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</si>
  <si>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</si>
  <si>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</si>
  <si>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</si>
  <si>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</si>
  <si>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</si>
  <si>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</si>
  <si>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</si>
  <si>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</si>
  <si>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</si>
  <si>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</si>
  <si>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</si>
  <si>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</si>
  <si>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</si>
  <si>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</si>
  <si>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</si>
  <si>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</si>
  <si>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</si>
  <si>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</si>
  <si>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</si>
  <si>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</si>
  <si>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</si>
  <si>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</si>
  <si>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</si>
  <si>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</si>
  <si>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</si>
  <si>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</si>
  <si>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</si>
  <si>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</si>
  <si>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</si>
  <si>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</si>
  <si>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</si>
  <si>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</si>
  <si>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</si>
  <si>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</si>
  <si>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</si>
  <si>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</si>
  <si>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</si>
  <si>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</si>
  <si>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</si>
  <si>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</si>
  <si>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</si>
  <si>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</si>
  <si>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</si>
  <si>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</si>
  <si>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</si>
  <si>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</si>
  <si>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</si>
  <si>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</si>
  <si>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</si>
  <si>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</si>
  <si>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</si>
  <si>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</si>
  <si>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</si>
  <si>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</si>
  <si>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</si>
  <si>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</si>
  <si>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</si>
  <si>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</si>
  <si>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</si>
  <si>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</si>
  <si>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</si>
  <si>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</si>
  <si>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</si>
  <si>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</si>
  <si>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</si>
  <si>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</si>
  <si>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</si>
  <si>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</si>
  <si>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</si>
  <si>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</si>
  <si>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</si>
  <si>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</si>
  <si>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</si>
  <si>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</si>
  <si>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</si>
  <si>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</si>
  <si>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</si>
  <si>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</si>
  <si>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</si>
  <si>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</si>
  <si>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</si>
  <si>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</si>
  <si>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</si>
  <si>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</si>
  <si>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</si>
  <si>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</si>
  <si>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</si>
  <si>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</si>
  <si>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</si>
  <si>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</si>
  <si>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</si>
  <si>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</si>
  <si>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</si>
  <si>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</si>
  <si>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</si>
  <si>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</si>
  <si>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</si>
  <si>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</si>
  <si>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</si>
  <si>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</si>
  <si>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</si>
  <si>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</si>
  <si>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</si>
  <si>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</si>
  <si>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</si>
  <si>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</si>
  <si>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</si>
  <si>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</si>
  <si>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</si>
  <si>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</si>
  <si>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</si>
  <si>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</si>
  <si>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</si>
  <si>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</si>
  <si>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</si>
  <si>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</si>
  <si>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</si>
  <si>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</si>
  <si>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</si>
  <si>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</si>
  <si>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</si>
  <si>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</si>
  <si>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</si>
  <si>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</si>
  <si>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</si>
  <si>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</si>
  <si>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JUL 95</t>
  </si>
  <si>
    <t>FEB 2015</t>
  </si>
  <si>
    <t>HENNIKER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</si>
</sst>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245</v>
      </c>
      <c r="C2" s="21">
        <v>245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292898.11</v>
      </c>
      <c r="G9" s="18">
        <v>21238.77</v>
      </c>
      <c r="H9" s="18">
        <v>-20336.2</v>
      </c>
      <c r="I9" s="18">
        <v>0</v>
      </c>
      <c r="J9" s="67">
        <f>SUM(I439)</f>
        <v>317660.18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349.81</v>
      </c>
      <c r="G12" s="18">
        <v>39</v>
      </c>
      <c r="H12" s="18">
        <v>0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8424.92</v>
      </c>
      <c r="G13" s="18">
        <v>5527.79</v>
      </c>
      <c r="H13" s="18">
        <v>21070.240000000002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301672.83999999997</v>
      </c>
      <c r="G19" s="41">
        <f>SUM(G9:G18)</f>
        <v>26805.56</v>
      </c>
      <c r="H19" s="41">
        <f>SUM(H9:H18)</f>
        <v>734.04000000000087</v>
      </c>
      <c r="I19" s="41">
        <f>SUM(I9:I18)</f>
        <v>0</v>
      </c>
      <c r="J19" s="41">
        <f>SUM(J9:J18)</f>
        <v>317660.18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354.74</v>
      </c>
      <c r="H23" s="18">
        <v>734.04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2562.1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1140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16962.82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3084.41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20664.919999999998</v>
      </c>
      <c r="G32" s="41">
        <f>SUM(G22:G31)</f>
        <v>3439.1499999999996</v>
      </c>
      <c r="H32" s="41">
        <f>SUM(H22:H31)</f>
        <v>734.04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71577.69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23366.41</v>
      </c>
      <c r="H48" s="18">
        <v>0</v>
      </c>
      <c r="I48" s="18">
        <v>0</v>
      </c>
      <c r="J48" s="13">
        <f>SUM(I459)</f>
        <v>317660.18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209430.23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281007.92000000004</v>
      </c>
      <c r="G51" s="41">
        <f>SUM(G35:G50)</f>
        <v>23366.41</v>
      </c>
      <c r="H51" s="41">
        <f>SUM(H35:H50)</f>
        <v>0</v>
      </c>
      <c r="I51" s="41">
        <f>SUM(I35:I50)</f>
        <v>0</v>
      </c>
      <c r="J51" s="41">
        <f>SUM(J35:J50)</f>
        <v>317660.18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301672.84000000003</v>
      </c>
      <c r="G52" s="41">
        <f>G51+G32</f>
        <v>26805.559999999998</v>
      </c>
      <c r="H52" s="41">
        <f>H51+H32</f>
        <v>734.04</v>
      </c>
      <c r="I52" s="41">
        <f>I51+I32</f>
        <v>0</v>
      </c>
      <c r="J52" s="41">
        <f>J51+J32</f>
        <v>317660.18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4500332</v>
      </c>
      <c r="G57" s="18">
        <v>27882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4500332</v>
      </c>
      <c r="G60" s="41">
        <f>SUM(G57:G59)</f>
        <v>27882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13930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13930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59041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59041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0</v>
      </c>
      <c r="H96" s="18">
        <v>0</v>
      </c>
      <c r="I96" s="18">
        <v>0</v>
      </c>
      <c r="J96" s="18">
        <v>335.46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66321.679999999993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400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9289.4</v>
      </c>
      <c r="G102" s="18">
        <v>0</v>
      </c>
      <c r="H102" s="18">
        <v>0</v>
      </c>
      <c r="I102" s="18">
        <v>0</v>
      </c>
      <c r="J102" s="18">
        <v>0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1512.78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92631.43</v>
      </c>
      <c r="G110" s="18">
        <v>0</v>
      </c>
      <c r="H110" s="18">
        <v>0</v>
      </c>
      <c r="I110" s="18">
        <v>0</v>
      </c>
      <c r="J110" s="18">
        <v>0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103833.60999999999</v>
      </c>
      <c r="G111" s="41">
        <f>SUM(G96:G110)</f>
        <v>66321.679999999993</v>
      </c>
      <c r="H111" s="41">
        <f>SUM(H96:H110)</f>
        <v>0</v>
      </c>
      <c r="I111" s="41">
        <f>SUM(I96:I110)</f>
        <v>0</v>
      </c>
      <c r="J111" s="41">
        <f>SUM(J96:J110)</f>
        <v>335.46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4677136.6100000003</v>
      </c>
      <c r="G112" s="41">
        <f>G60+G111</f>
        <v>94203.68</v>
      </c>
      <c r="H112" s="41">
        <f>H60+H79+H94+H111</f>
        <v>0</v>
      </c>
      <c r="I112" s="41">
        <f>I60+I111</f>
        <v>0</v>
      </c>
      <c r="J112" s="41">
        <f>J60+J111</f>
        <v>335.46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1576966.47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604448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3406.38</v>
      </c>
      <c r="G120" s="18">
        <v>0</v>
      </c>
      <c r="H120" s="18">
        <v>0</v>
      </c>
      <c r="I120" s="18">
        <v>0</v>
      </c>
      <c r="J120" s="18">
        <v>0</v>
      </c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2184820.8499999996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64147.66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0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1947.58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64147.66</v>
      </c>
      <c r="G136" s="41">
        <f>SUM(G123:G135)</f>
        <v>1947.58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2248968.5099999998</v>
      </c>
      <c r="G140" s="41">
        <f>G121+SUM(G136:G137)</f>
        <v>1947.58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44390.47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64109.73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106627.28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106627.28</v>
      </c>
      <c r="G162" s="41">
        <f>SUM(G150:G161)</f>
        <v>64109.73</v>
      </c>
      <c r="H162" s="41">
        <f>SUM(H150:H161)</f>
        <v>44390.47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106627.28</v>
      </c>
      <c r="G169" s="41">
        <f>G147+G162+SUM(G163:G168)</f>
        <v>64109.73</v>
      </c>
      <c r="H169" s="41">
        <f>H147+H162+SUM(H163:H168)</f>
        <v>44390.47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0</v>
      </c>
      <c r="H179" s="18">
        <v>0</v>
      </c>
      <c r="I179" s="18">
        <v>0</v>
      </c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>
        <v>0</v>
      </c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>
        <v>0</v>
      </c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7032732.4000000004</v>
      </c>
      <c r="G193" s="47">
        <f>G112+G140+G169+G192</f>
        <v>160260.99</v>
      </c>
      <c r="H193" s="47">
        <f>H112+H140+H169+H192</f>
        <v>44390.47</v>
      </c>
      <c r="I193" s="47">
        <f>I112+I140+I169+I192</f>
        <v>0</v>
      </c>
      <c r="J193" s="47">
        <f>J112+J140+J192</f>
        <v>50335.46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1941854.12</v>
      </c>
      <c r="G197" s="18">
        <v>976276.65</v>
      </c>
      <c r="H197" s="18">
        <v>16257.32</v>
      </c>
      <c r="I197" s="18">
        <f>71331.23+860</f>
        <v>72191.23</v>
      </c>
      <c r="J197" s="18">
        <v>4064.63</v>
      </c>
      <c r="K197" s="18">
        <v>374.16</v>
      </c>
      <c r="L197" s="19">
        <f>SUM(F197:K197)</f>
        <v>3011018.11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681507.29</v>
      </c>
      <c r="G198" s="18">
        <v>218443.5</v>
      </c>
      <c r="H198" s="18">
        <v>107677.12</v>
      </c>
      <c r="I198" s="18">
        <v>4754.6099999999997</v>
      </c>
      <c r="J198" s="18">
        <v>0</v>
      </c>
      <c r="K198" s="18">
        <v>15300</v>
      </c>
      <c r="L198" s="19">
        <f>SUM(F198:K198)</f>
        <v>1027682.52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17987.009999999998</v>
      </c>
      <c r="G200" s="18">
        <v>3704.86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21691.87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342179.18</v>
      </c>
      <c r="G202" s="18">
        <v>155774.04999999999</v>
      </c>
      <c r="H202" s="18">
        <v>6887.01</v>
      </c>
      <c r="I202" s="18">
        <v>4063.03</v>
      </c>
      <c r="J202" s="18">
        <v>743.21</v>
      </c>
      <c r="K202" s="18">
        <v>80</v>
      </c>
      <c r="L202" s="19">
        <f t="shared" ref="L202:L208" si="0">SUM(F202:K202)</f>
        <v>509726.48000000004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118269.74</v>
      </c>
      <c r="G203" s="18">
        <v>33995.9</v>
      </c>
      <c r="H203" s="18">
        <v>11105.26</v>
      </c>
      <c r="I203" s="18">
        <v>14916.74</v>
      </c>
      <c r="J203" s="18">
        <v>34187.760000000002</v>
      </c>
      <c r="K203" s="18">
        <v>23558.75</v>
      </c>
      <c r="L203" s="19">
        <f t="shared" si="0"/>
        <v>236034.15000000002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7000</v>
      </c>
      <c r="G204" s="18">
        <v>535.52</v>
      </c>
      <c r="H204" s="18">
        <v>256624.65</v>
      </c>
      <c r="I204" s="18">
        <v>928</v>
      </c>
      <c r="J204" s="18">
        <v>0</v>
      </c>
      <c r="K204" s="18">
        <v>7351.12</v>
      </c>
      <c r="L204" s="19">
        <f t="shared" si="0"/>
        <v>272439.28999999998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302127.28999999998</v>
      </c>
      <c r="G205" s="18">
        <v>151277.79999999999</v>
      </c>
      <c r="H205" s="18">
        <v>28594.31</v>
      </c>
      <c r="I205" s="18">
        <v>2837.99</v>
      </c>
      <c r="J205" s="18">
        <v>0</v>
      </c>
      <c r="K205" s="18">
        <v>1835</v>
      </c>
      <c r="L205" s="19">
        <f t="shared" si="0"/>
        <v>486672.38999999996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/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189426.02</v>
      </c>
      <c r="G207" s="18">
        <v>114367.01</v>
      </c>
      <c r="H207" s="18">
        <v>253730.13</v>
      </c>
      <c r="I207" s="18">
        <v>156328.79</v>
      </c>
      <c r="J207" s="18">
        <v>733.4</v>
      </c>
      <c r="K207" s="18">
        <v>0</v>
      </c>
      <c r="L207" s="19">
        <f t="shared" si="0"/>
        <v>714585.35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406187.3</v>
      </c>
      <c r="I208" s="18">
        <v>0</v>
      </c>
      <c r="J208" s="18">
        <v>0</v>
      </c>
      <c r="K208" s="18">
        <v>0</v>
      </c>
      <c r="L208" s="19">
        <f t="shared" si="0"/>
        <v>406187.3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3600350.6500000004</v>
      </c>
      <c r="G211" s="41">
        <f t="shared" si="1"/>
        <v>1654375.29</v>
      </c>
      <c r="H211" s="41">
        <f t="shared" si="1"/>
        <v>1087063.1000000001</v>
      </c>
      <c r="I211" s="41">
        <f t="shared" si="1"/>
        <v>256020.39</v>
      </c>
      <c r="J211" s="41">
        <f t="shared" si="1"/>
        <v>39729.000000000007</v>
      </c>
      <c r="K211" s="41">
        <f t="shared" si="1"/>
        <v>48499.030000000006</v>
      </c>
      <c r="L211" s="41">
        <f t="shared" si="1"/>
        <v>6686037.46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3600350.6500000004</v>
      </c>
      <c r="G257" s="41">
        <f t="shared" si="8"/>
        <v>1654375.29</v>
      </c>
      <c r="H257" s="41">
        <f t="shared" si="8"/>
        <v>1087063.1000000001</v>
      </c>
      <c r="I257" s="41">
        <f t="shared" si="8"/>
        <v>256020.39</v>
      </c>
      <c r="J257" s="41">
        <f t="shared" si="8"/>
        <v>39729.000000000007</v>
      </c>
      <c r="K257" s="41">
        <f t="shared" si="8"/>
        <v>48499.030000000006</v>
      </c>
      <c r="L257" s="41">
        <f t="shared" si="8"/>
        <v>6686037.46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200000</v>
      </c>
      <c r="L260" s="19">
        <f>SUM(F260:K260)</f>
        <v>200000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16875</v>
      </c>
      <c r="L261" s="19">
        <f>SUM(F261:K261)</f>
        <v>16875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266875</v>
      </c>
      <c r="L270" s="41">
        <f t="shared" si="9"/>
        <v>266875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3600350.6500000004</v>
      </c>
      <c r="G271" s="42">
        <f t="shared" si="11"/>
        <v>1654375.29</v>
      </c>
      <c r="H271" s="42">
        <f t="shared" si="11"/>
        <v>1087063.1000000001</v>
      </c>
      <c r="I271" s="42">
        <f t="shared" si="11"/>
        <v>256020.39</v>
      </c>
      <c r="J271" s="42">
        <f t="shared" si="11"/>
        <v>39729.000000000007</v>
      </c>
      <c r="K271" s="42">
        <f t="shared" si="11"/>
        <v>315374.03000000003</v>
      </c>
      <c r="L271" s="42">
        <f t="shared" si="11"/>
        <v>6952912.46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7155.64</v>
      </c>
      <c r="G276" s="18">
        <v>1122.31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8277.9500000000007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10631.99</v>
      </c>
      <c r="G282" s="18">
        <v>1953.64</v>
      </c>
      <c r="H282" s="18">
        <v>22530.81</v>
      </c>
      <c r="I282" s="18">
        <v>0</v>
      </c>
      <c r="J282" s="18">
        <v>0</v>
      </c>
      <c r="K282" s="18">
        <v>0</v>
      </c>
      <c r="L282" s="19">
        <f t="shared" si="12"/>
        <v>35116.44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996.08</v>
      </c>
      <c r="L283" s="19">
        <f t="shared" si="12"/>
        <v>996.08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17787.63</v>
      </c>
      <c r="G290" s="42">
        <f t="shared" si="13"/>
        <v>3075.95</v>
      </c>
      <c r="H290" s="42">
        <f t="shared" si="13"/>
        <v>22530.81</v>
      </c>
      <c r="I290" s="42">
        <f t="shared" si="13"/>
        <v>0</v>
      </c>
      <c r="J290" s="42">
        <f t="shared" si="13"/>
        <v>0</v>
      </c>
      <c r="K290" s="42">
        <f t="shared" si="13"/>
        <v>996.08</v>
      </c>
      <c r="L290" s="41">
        <f t="shared" si="13"/>
        <v>44390.47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0</v>
      </c>
      <c r="G335" s="18">
        <v>0</v>
      </c>
      <c r="H335" s="18">
        <v>0</v>
      </c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17787.63</v>
      </c>
      <c r="G338" s="41">
        <f t="shared" si="20"/>
        <v>3075.95</v>
      </c>
      <c r="H338" s="41">
        <f t="shared" si="20"/>
        <v>22530.81</v>
      </c>
      <c r="I338" s="41">
        <f t="shared" si="20"/>
        <v>0</v>
      </c>
      <c r="J338" s="41">
        <f t="shared" si="20"/>
        <v>0</v>
      </c>
      <c r="K338" s="41">
        <f t="shared" si="20"/>
        <v>996.08</v>
      </c>
      <c r="L338" s="41">
        <f t="shared" si="20"/>
        <v>44390.47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17787.63</v>
      </c>
      <c r="G352" s="41">
        <f>G338</f>
        <v>3075.95</v>
      </c>
      <c r="H352" s="41">
        <f>H338</f>
        <v>22530.81</v>
      </c>
      <c r="I352" s="41">
        <f>I338</f>
        <v>0</v>
      </c>
      <c r="J352" s="41">
        <f>J338</f>
        <v>0</v>
      </c>
      <c r="K352" s="47">
        <f>K338+K351</f>
        <v>996.08</v>
      </c>
      <c r="L352" s="41">
        <f>L338+L351</f>
        <v>44390.47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74350.55</v>
      </c>
      <c r="G358" s="18">
        <v>21491.56</v>
      </c>
      <c r="H358" s="18">
        <v>5014.66</v>
      </c>
      <c r="I358" s="18">
        <v>57636.36</v>
      </c>
      <c r="J358" s="18">
        <v>86.96</v>
      </c>
      <c r="K358" s="18">
        <v>885.04</v>
      </c>
      <c r="L358" s="13">
        <f>SUM(F358:K358)</f>
        <v>159465.13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74350.55</v>
      </c>
      <c r="G362" s="47">
        <f t="shared" si="22"/>
        <v>21491.56</v>
      </c>
      <c r="H362" s="47">
        <f t="shared" si="22"/>
        <v>5014.66</v>
      </c>
      <c r="I362" s="47">
        <f t="shared" si="22"/>
        <v>57636.36</v>
      </c>
      <c r="J362" s="47">
        <f t="shared" si="22"/>
        <v>86.96</v>
      </c>
      <c r="K362" s="47">
        <f t="shared" si="22"/>
        <v>885.04</v>
      </c>
      <c r="L362" s="47">
        <f t="shared" si="22"/>
        <v>159465.13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43607.53</v>
      </c>
      <c r="G367" s="18"/>
      <c r="H367" s="18"/>
      <c r="I367" s="56">
        <f>SUM(F367:H367)</f>
        <v>43607.53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14028.83</v>
      </c>
      <c r="G368" s="63"/>
      <c r="H368" s="63"/>
      <c r="I368" s="56">
        <f>SUM(F368:H368)</f>
        <v>14028.83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57636.36</v>
      </c>
      <c r="G369" s="47">
        <f>SUM(G367:G368)</f>
        <v>0</v>
      </c>
      <c r="H369" s="47">
        <f>SUM(H367:H368)</f>
        <v>0</v>
      </c>
      <c r="I369" s="47">
        <f>SUM(I367:I368)</f>
        <v>57636.36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0</v>
      </c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30000</v>
      </c>
      <c r="H396" s="18">
        <v>313.47000000000003</v>
      </c>
      <c r="I396" s="18"/>
      <c r="J396" s="24" t="s">
        <v>289</v>
      </c>
      <c r="K396" s="24" t="s">
        <v>289</v>
      </c>
      <c r="L396" s="56">
        <f t="shared" si="26"/>
        <v>30313.47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17.66</v>
      </c>
      <c r="I397" s="18"/>
      <c r="J397" s="24" t="s">
        <v>289</v>
      </c>
      <c r="K397" s="24" t="s">
        <v>289</v>
      </c>
      <c r="L397" s="56">
        <f t="shared" si="26"/>
        <v>17.66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0</v>
      </c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20000</v>
      </c>
      <c r="H399" s="18">
        <v>4.33</v>
      </c>
      <c r="I399" s="18"/>
      <c r="J399" s="24" t="s">
        <v>289</v>
      </c>
      <c r="K399" s="24" t="s">
        <v>289</v>
      </c>
      <c r="L399" s="56">
        <f t="shared" si="26"/>
        <v>20004.330000000002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335.46000000000004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50335.460000000006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335.46000000000004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50335.460000000006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>
        <v>65498</v>
      </c>
      <c r="I415" s="18"/>
      <c r="J415" s="18"/>
      <c r="K415" s="18"/>
      <c r="L415" s="56">
        <f t="shared" si="27"/>
        <v>65498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65498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65498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0</v>
      </c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65498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65498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317660.18</v>
      </c>
      <c r="H439" s="18"/>
      <c r="I439" s="56">
        <f t="shared" ref="I439:I445" si="33">SUM(F439:H439)</f>
        <v>317660.18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317660.18</v>
      </c>
      <c r="H446" s="13">
        <f>SUM(H439:H445)</f>
        <v>0</v>
      </c>
      <c r="I446" s="13">
        <f>SUM(I439:I445)</f>
        <v>317660.18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0</v>
      </c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>
        <v>0</v>
      </c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>
        <v>0</v>
      </c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317660.18</v>
      </c>
      <c r="H459" s="18"/>
      <c r="I459" s="56">
        <f t="shared" si="34"/>
        <v>317660.18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317660.18</v>
      </c>
      <c r="H460" s="83">
        <f>SUM(H454:H459)</f>
        <v>0</v>
      </c>
      <c r="I460" s="83">
        <f>SUM(I454:I459)</f>
        <v>317660.18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317660.18</v>
      </c>
      <c r="H461" s="42">
        <f>H452+H460</f>
        <v>0</v>
      </c>
      <c r="I461" s="42">
        <f>I452+I460</f>
        <v>317660.18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198631.69</v>
      </c>
      <c r="G465" s="18">
        <v>22808.63</v>
      </c>
      <c r="H465" s="18">
        <v>0</v>
      </c>
      <c r="I465" s="18">
        <v>0</v>
      </c>
      <c r="J465" s="18">
        <v>332822.71999999997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7032732.4000000004</v>
      </c>
      <c r="G468" s="18">
        <v>160260.99</v>
      </c>
      <c r="H468" s="18">
        <v>44390.47</v>
      </c>
      <c r="I468" s="18">
        <v>0</v>
      </c>
      <c r="J468" s="18">
        <f>50000+335.46</f>
        <v>50335.46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2556.29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7035288.6900000004</v>
      </c>
      <c r="G470" s="53">
        <f>SUM(G468:G469)</f>
        <v>160260.99</v>
      </c>
      <c r="H470" s="53">
        <f>SUM(H468:H469)</f>
        <v>44390.47</v>
      </c>
      <c r="I470" s="53">
        <f>SUM(I468:I469)</f>
        <v>0</v>
      </c>
      <c r="J470" s="53">
        <f>SUM(J468:J469)</f>
        <v>50335.46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6952052.46+860</f>
        <v>6952912.46</v>
      </c>
      <c r="G472" s="18">
        <v>159465.13</v>
      </c>
      <c r="H472" s="18">
        <f>44087.45+303.02</f>
        <v>44390.469999999994</v>
      </c>
      <c r="I472" s="18">
        <v>0</v>
      </c>
      <c r="J472" s="18">
        <v>65498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v>238.08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6952912.46</v>
      </c>
      <c r="G474" s="53">
        <f>SUM(G472:G473)</f>
        <v>159703.21</v>
      </c>
      <c r="H474" s="53">
        <f>SUM(H472:H473)</f>
        <v>44390.469999999994</v>
      </c>
      <c r="I474" s="53">
        <f>SUM(I472:I473)</f>
        <v>0</v>
      </c>
      <c r="J474" s="53">
        <f>SUM(J472:J473)</f>
        <v>65498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281007.92000000086</v>
      </c>
      <c r="G476" s="53">
        <f>(G465+G470)- G474</f>
        <v>23366.410000000003</v>
      </c>
      <c r="H476" s="53">
        <f>(H465+H470)- H474</f>
        <v>0</v>
      </c>
      <c r="I476" s="53">
        <f>(I465+I470)- I474</f>
        <v>0</v>
      </c>
      <c r="J476" s="53">
        <f>(J465+J470)- J474</f>
        <v>317660.18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3966566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400000</v>
      </c>
      <c r="G495" s="18"/>
      <c r="H495" s="18"/>
      <c r="I495" s="18"/>
      <c r="J495" s="18"/>
      <c r="K495" s="53">
        <f>SUM(F495:J495)</f>
        <v>400000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200000</v>
      </c>
      <c r="G497" s="18"/>
      <c r="H497" s="18"/>
      <c r="I497" s="18"/>
      <c r="J497" s="18"/>
      <c r="K497" s="53">
        <f t="shared" si="35"/>
        <v>200000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200000</v>
      </c>
      <c r="G498" s="204"/>
      <c r="H498" s="204"/>
      <c r="I498" s="204"/>
      <c r="J498" s="204"/>
      <c r="K498" s="205">
        <f t="shared" si="35"/>
        <v>200000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5625</v>
      </c>
      <c r="G499" s="18"/>
      <c r="H499" s="18"/>
      <c r="I499" s="18"/>
      <c r="J499" s="18"/>
      <c r="K499" s="53">
        <f t="shared" si="35"/>
        <v>5625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205625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205625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200000</v>
      </c>
      <c r="G501" s="204"/>
      <c r="H501" s="204"/>
      <c r="I501" s="204"/>
      <c r="J501" s="204"/>
      <c r="K501" s="205">
        <f t="shared" si="35"/>
        <v>200000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5625</v>
      </c>
      <c r="G502" s="18"/>
      <c r="H502" s="18"/>
      <c r="I502" s="18"/>
      <c r="J502" s="18"/>
      <c r="K502" s="53">
        <f t="shared" si="35"/>
        <v>5625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205625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205625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681507.29</v>
      </c>
      <c r="G521" s="18">
        <v>218443.5</v>
      </c>
      <c r="H521" s="18">
        <v>107677.12</v>
      </c>
      <c r="I521" s="18">
        <v>4754.6099999999997</v>
      </c>
      <c r="J521" s="18">
        <v>0</v>
      </c>
      <c r="K521" s="18">
        <v>15300</v>
      </c>
      <c r="L521" s="88">
        <f>SUM(F521:K521)</f>
        <v>1027682.52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681507.29</v>
      </c>
      <c r="G524" s="108">
        <f t="shared" ref="G524:L524" si="36">SUM(G521:G523)</f>
        <v>218443.5</v>
      </c>
      <c r="H524" s="108">
        <f t="shared" si="36"/>
        <v>107677.12</v>
      </c>
      <c r="I524" s="108">
        <f t="shared" si="36"/>
        <v>4754.6099999999997</v>
      </c>
      <c r="J524" s="108">
        <f t="shared" si="36"/>
        <v>0</v>
      </c>
      <c r="K524" s="108">
        <f t="shared" si="36"/>
        <v>15300</v>
      </c>
      <c r="L524" s="89">
        <f t="shared" si="36"/>
        <v>1027682.52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184849.18</v>
      </c>
      <c r="G526" s="18">
        <v>77838.37</v>
      </c>
      <c r="H526" s="18">
        <v>6842.01</v>
      </c>
      <c r="I526" s="18">
        <v>2249.48</v>
      </c>
      <c r="J526" s="18">
        <v>0</v>
      </c>
      <c r="K526" s="18">
        <v>0</v>
      </c>
      <c r="L526" s="88">
        <f>SUM(F526:K526)</f>
        <v>271779.03999999998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184849.18</v>
      </c>
      <c r="G529" s="89">
        <f t="shared" ref="G529:L529" si="37">SUM(G526:G528)</f>
        <v>77838.37</v>
      </c>
      <c r="H529" s="89">
        <f t="shared" si="37"/>
        <v>6842.01</v>
      </c>
      <c r="I529" s="89">
        <f t="shared" si="37"/>
        <v>2249.48</v>
      </c>
      <c r="J529" s="89">
        <f t="shared" si="37"/>
        <v>0</v>
      </c>
      <c r="K529" s="89">
        <f t="shared" si="37"/>
        <v>0</v>
      </c>
      <c r="L529" s="89">
        <f t="shared" si="37"/>
        <v>271779.03999999998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19500.41</v>
      </c>
      <c r="G531" s="18">
        <v>7557.87</v>
      </c>
      <c r="H531" s="18">
        <v>110.47</v>
      </c>
      <c r="I531" s="18"/>
      <c r="J531" s="18"/>
      <c r="K531" s="18">
        <v>181.77</v>
      </c>
      <c r="L531" s="88">
        <f>SUM(F531:K531)</f>
        <v>27350.52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19500.41</v>
      </c>
      <c r="G534" s="89">
        <f t="shared" ref="G534:L534" si="38">SUM(G531:G533)</f>
        <v>7557.87</v>
      </c>
      <c r="H534" s="89">
        <f t="shared" si="38"/>
        <v>110.47</v>
      </c>
      <c r="I534" s="89">
        <f t="shared" si="38"/>
        <v>0</v>
      </c>
      <c r="J534" s="89">
        <f t="shared" si="38"/>
        <v>0</v>
      </c>
      <c r="K534" s="89">
        <f t="shared" si="38"/>
        <v>181.77</v>
      </c>
      <c r="L534" s="89">
        <f t="shared" si="38"/>
        <v>27350.52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1364.87</v>
      </c>
      <c r="I536" s="18"/>
      <c r="J536" s="18"/>
      <c r="K536" s="18"/>
      <c r="L536" s="88">
        <f>SUM(F536:K536)</f>
        <v>1364.87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1364.87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1364.87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176481.3</v>
      </c>
      <c r="I541" s="18"/>
      <c r="J541" s="18"/>
      <c r="K541" s="18"/>
      <c r="L541" s="88">
        <f>SUM(F541:K541)</f>
        <v>176481.3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176481.3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176481.3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885856.88</v>
      </c>
      <c r="G545" s="89">
        <f t="shared" ref="G545:L545" si="41">G524+G529+G534+G539+G544</f>
        <v>303839.74</v>
      </c>
      <c r="H545" s="89">
        <f t="shared" si="41"/>
        <v>292475.76999999996</v>
      </c>
      <c r="I545" s="89">
        <f t="shared" si="41"/>
        <v>7004.09</v>
      </c>
      <c r="J545" s="89">
        <f t="shared" si="41"/>
        <v>0</v>
      </c>
      <c r="K545" s="89">
        <f t="shared" si="41"/>
        <v>15481.77</v>
      </c>
      <c r="L545" s="89">
        <f t="shared" si="41"/>
        <v>1504658.2500000002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1027682.52</v>
      </c>
      <c r="G549" s="87">
        <f>L526</f>
        <v>271779.03999999998</v>
      </c>
      <c r="H549" s="87">
        <f>L531</f>
        <v>27350.52</v>
      </c>
      <c r="I549" s="87">
        <f>L536</f>
        <v>1364.87</v>
      </c>
      <c r="J549" s="87">
        <f>L541</f>
        <v>176481.3</v>
      </c>
      <c r="K549" s="87">
        <f>SUM(F549:J549)</f>
        <v>1504658.2500000002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1027682.52</v>
      </c>
      <c r="G552" s="89">
        <f t="shared" si="42"/>
        <v>271779.03999999998</v>
      </c>
      <c r="H552" s="89">
        <f t="shared" si="42"/>
        <v>27350.52</v>
      </c>
      <c r="I552" s="89">
        <f t="shared" si="42"/>
        <v>1364.87</v>
      </c>
      <c r="J552" s="89">
        <f t="shared" si="42"/>
        <v>176481.3</v>
      </c>
      <c r="K552" s="89">
        <f t="shared" si="42"/>
        <v>1504658.2500000002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3575</v>
      </c>
      <c r="G562" s="18">
        <v>273.51</v>
      </c>
      <c r="H562" s="18">
        <v>277.48</v>
      </c>
      <c r="I562" s="18">
        <v>0</v>
      </c>
      <c r="J562" s="18">
        <v>0</v>
      </c>
      <c r="K562" s="18">
        <v>0</v>
      </c>
      <c r="L562" s="88">
        <f>SUM(F562:K562)</f>
        <v>4125.99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3575</v>
      </c>
      <c r="G565" s="89">
        <f t="shared" si="44"/>
        <v>273.51</v>
      </c>
      <c r="H565" s="89">
        <f t="shared" si="44"/>
        <v>277.48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4125.99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43310</v>
      </c>
      <c r="G567" s="18">
        <v>14741.86</v>
      </c>
      <c r="H567" s="18">
        <v>0</v>
      </c>
      <c r="I567" s="18">
        <v>316.58</v>
      </c>
      <c r="J567" s="18">
        <v>0</v>
      </c>
      <c r="K567" s="18">
        <v>2800</v>
      </c>
      <c r="L567" s="88">
        <f>SUM(F567:K567)</f>
        <v>61168.44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43310</v>
      </c>
      <c r="G570" s="193">
        <f t="shared" ref="G570:L570" si="45">SUM(G567:G569)</f>
        <v>14741.86</v>
      </c>
      <c r="H570" s="193">
        <f t="shared" si="45"/>
        <v>0</v>
      </c>
      <c r="I570" s="193">
        <f t="shared" si="45"/>
        <v>316.58</v>
      </c>
      <c r="J570" s="193">
        <f t="shared" si="45"/>
        <v>0</v>
      </c>
      <c r="K570" s="193">
        <f t="shared" si="45"/>
        <v>2800</v>
      </c>
      <c r="L570" s="193">
        <f t="shared" si="45"/>
        <v>61168.44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46885</v>
      </c>
      <c r="G571" s="89">
        <f t="shared" ref="G571:L571" si="46">G560+G565+G570</f>
        <v>15015.37</v>
      </c>
      <c r="H571" s="89">
        <f t="shared" si="46"/>
        <v>277.48</v>
      </c>
      <c r="I571" s="89">
        <f t="shared" si="46"/>
        <v>316.58</v>
      </c>
      <c r="J571" s="89">
        <f t="shared" si="46"/>
        <v>0</v>
      </c>
      <c r="K571" s="89">
        <f t="shared" si="46"/>
        <v>2800</v>
      </c>
      <c r="L571" s="89">
        <f t="shared" si="46"/>
        <v>65294.43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0</v>
      </c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738</v>
      </c>
      <c r="G582" s="18"/>
      <c r="H582" s="18"/>
      <c r="I582" s="87">
        <f t="shared" si="47"/>
        <v>738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0</v>
      </c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>
        <v>0</v>
      </c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>
        <v>0</v>
      </c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214168.13</v>
      </c>
      <c r="I591" s="18"/>
      <c r="J591" s="18"/>
      <c r="K591" s="104">
        <f t="shared" ref="K591:K597" si="48">SUM(H591:J591)</f>
        <v>214168.13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176481.3</v>
      </c>
      <c r="I592" s="18"/>
      <c r="J592" s="18"/>
      <c r="K592" s="104">
        <f t="shared" si="48"/>
        <v>176481.3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15537.87</v>
      </c>
      <c r="I595" s="18"/>
      <c r="J595" s="18"/>
      <c r="K595" s="104">
        <f t="shared" si="48"/>
        <v>15537.87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406187.3</v>
      </c>
      <c r="I598" s="108">
        <f>SUM(I591:I597)</f>
        <v>0</v>
      </c>
      <c r="J598" s="108">
        <f>SUM(J591:J597)</f>
        <v>0</v>
      </c>
      <c r="K598" s="108">
        <f>SUM(K591:K597)</f>
        <v>406187.3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39729</v>
      </c>
      <c r="I604" s="18"/>
      <c r="J604" s="18"/>
      <c r="K604" s="104">
        <f>SUM(H604:J604)</f>
        <v>39729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39729</v>
      </c>
      <c r="I605" s="108">
        <f>SUM(I602:I604)</f>
        <v>0</v>
      </c>
      <c r="J605" s="108">
        <f>SUM(J602:J604)</f>
        <v>0</v>
      </c>
      <c r="K605" s="108">
        <f>SUM(K602:K604)</f>
        <v>39729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17840</v>
      </c>
      <c r="G611" s="18">
        <v>3402.98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21242.98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17840</v>
      </c>
      <c r="G614" s="108">
        <f t="shared" si="49"/>
        <v>3402.98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21242.98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301672.83999999997</v>
      </c>
      <c r="H617" s="109">
        <f>SUM(F52)</f>
        <v>301672.84000000003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26805.56</v>
      </c>
      <c r="H618" s="109">
        <f>SUM(G52)</f>
        <v>26805.559999999998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734.04000000000087</v>
      </c>
      <c r="H619" s="109">
        <f>SUM(H52)</f>
        <v>734.04</v>
      </c>
      <c r="I619" s="121" t="s">
        <v>893</v>
      </c>
      <c r="J619" s="109">
        <f>G619-H619</f>
        <v>9.0949470177292824E-13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317660.18</v>
      </c>
      <c r="H621" s="109">
        <f>SUM(J52)</f>
        <v>317660.18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281007.92000000004</v>
      </c>
      <c r="H622" s="109">
        <f>F476</f>
        <v>281007.92000000086</v>
      </c>
      <c r="I622" s="121" t="s">
        <v>101</v>
      </c>
      <c r="J622" s="109">
        <f t="shared" ref="J622:J655" si="50">G622-H622</f>
        <v>-8.149072527885437E-10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23366.41</v>
      </c>
      <c r="H623" s="109">
        <f>G476</f>
        <v>23366.410000000003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317660.18</v>
      </c>
      <c r="H626" s="109">
        <f>J476</f>
        <v>317660.18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7032732.4000000004</v>
      </c>
      <c r="H627" s="104">
        <f>SUM(F468)</f>
        <v>7032732.4000000004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160260.99</v>
      </c>
      <c r="H628" s="104">
        <f>SUM(G468)</f>
        <v>160260.99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44390.47</v>
      </c>
      <c r="H629" s="104">
        <f>SUM(H468)</f>
        <v>44390.47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50335.46</v>
      </c>
      <c r="H631" s="104">
        <f>SUM(J468)</f>
        <v>50335.46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6952912.46</v>
      </c>
      <c r="H632" s="104">
        <f>SUM(F472)</f>
        <v>6952912.46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44390.47</v>
      </c>
      <c r="H633" s="104">
        <f>SUM(H472)</f>
        <v>44390.469999999994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57636.36</v>
      </c>
      <c r="H634" s="104">
        <f>I369</f>
        <v>57636.36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159465.13</v>
      </c>
      <c r="H635" s="104">
        <f>SUM(G472)</f>
        <v>159465.13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50335.460000000006</v>
      </c>
      <c r="H637" s="164">
        <f>SUM(J468)</f>
        <v>50335.46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65498</v>
      </c>
      <c r="H638" s="164">
        <f>SUM(J472)</f>
        <v>65498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317660.18</v>
      </c>
      <c r="H640" s="104">
        <f>SUM(G461)</f>
        <v>317660.18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317660.18</v>
      </c>
      <c r="H642" s="104">
        <f>SUM(I461)</f>
        <v>317660.18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335.46</v>
      </c>
      <c r="H644" s="104">
        <f>H408</f>
        <v>335.46000000000004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50335.46</v>
      </c>
      <c r="H646" s="104">
        <f>L408</f>
        <v>50335.460000000006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406187.3</v>
      </c>
      <c r="H647" s="104">
        <f>L208+L226+L244</f>
        <v>406187.3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39729</v>
      </c>
      <c r="H648" s="104">
        <f>(J257+J338)-(J255+J336)</f>
        <v>39729.000000000007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406187.3</v>
      </c>
      <c r="H649" s="104">
        <f>H598</f>
        <v>406187.3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6889893.0599999996</v>
      </c>
      <c r="G660" s="19">
        <f>(L229+L309+L359)</f>
        <v>0</v>
      </c>
      <c r="H660" s="19">
        <f>(L247+L328+L360)</f>
        <v>0</v>
      </c>
      <c r="I660" s="19">
        <f>SUM(F660:H660)</f>
        <v>6889893.0599999996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66321.679999999993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66321.679999999993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406187.3</v>
      </c>
      <c r="G662" s="19">
        <f>(L226+L306)-(J226+J306)</f>
        <v>0</v>
      </c>
      <c r="H662" s="19">
        <f>(L244+L325)-(J244+J325)</f>
        <v>0</v>
      </c>
      <c r="I662" s="19">
        <f>SUM(F662:H662)</f>
        <v>406187.3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61709.979999999996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61709.979999999996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6355674.0999999996</v>
      </c>
      <c r="G664" s="19">
        <f>G660-SUM(G661:G663)</f>
        <v>0</v>
      </c>
      <c r="H664" s="19">
        <f>H660-SUM(H661:H663)</f>
        <v>0</v>
      </c>
      <c r="I664" s="19">
        <f>I660-SUM(I661:I663)</f>
        <v>6355674.0999999996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363.49</v>
      </c>
      <c r="G665" s="248"/>
      <c r="H665" s="248"/>
      <c r="I665" s="19">
        <f>SUM(F665:H665)</f>
        <v>363.49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17485.14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17485.14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17485.14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17485.14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5" header="0.5" footer="0.5"/>
  <pageSetup scale="8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1" sqref="B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HENNIKER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1949009.76</v>
      </c>
      <c r="C9" s="229">
        <f>'DOE25'!G197+'DOE25'!G215+'DOE25'!G233+'DOE25'!G276+'DOE25'!G295+'DOE25'!G314</f>
        <v>977398.96000000008</v>
      </c>
    </row>
    <row r="10" spans="1:3" x14ac:dyDescent="0.2">
      <c r="A10" t="s">
        <v>779</v>
      </c>
      <c r="B10" s="240">
        <v>1825382.23</v>
      </c>
      <c r="C10" s="240">
        <v>967955.92</v>
      </c>
    </row>
    <row r="11" spans="1:3" x14ac:dyDescent="0.2">
      <c r="A11" t="s">
        <v>780</v>
      </c>
      <c r="B11" s="240">
        <v>70592.53</v>
      </c>
      <c r="C11" s="240">
        <v>5385.59</v>
      </c>
    </row>
    <row r="12" spans="1:3" x14ac:dyDescent="0.2">
      <c r="A12" t="s">
        <v>781</v>
      </c>
      <c r="B12" s="240">
        <v>53035</v>
      </c>
      <c r="C12" s="240">
        <v>4057.45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1949009.76</v>
      </c>
      <c r="C13" s="231">
        <f>SUM(C10:C12)</f>
        <v>977398.96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681507.29</v>
      </c>
      <c r="C18" s="229">
        <f>'DOE25'!G198+'DOE25'!G216+'DOE25'!G234+'DOE25'!G277+'DOE25'!G296+'DOE25'!G315</f>
        <v>218443.5</v>
      </c>
    </row>
    <row r="19" spans="1:3" x14ac:dyDescent="0.2">
      <c r="A19" t="s">
        <v>779</v>
      </c>
      <c r="B19" s="240">
        <v>414997.35</v>
      </c>
      <c r="C19" s="240">
        <v>180963.81</v>
      </c>
    </row>
    <row r="20" spans="1:3" x14ac:dyDescent="0.2">
      <c r="A20" t="s">
        <v>780</v>
      </c>
      <c r="B20" s="240">
        <v>239787.25</v>
      </c>
      <c r="C20" s="240">
        <v>16803.740000000002</v>
      </c>
    </row>
    <row r="21" spans="1:3" x14ac:dyDescent="0.2">
      <c r="A21" t="s">
        <v>781</v>
      </c>
      <c r="B21" s="240">
        <v>26722.69</v>
      </c>
      <c r="C21" s="240">
        <v>20675.95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681507.28999999992</v>
      </c>
      <c r="C22" s="231">
        <f>SUM(C19:C21)</f>
        <v>218443.5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17987.009999999998</v>
      </c>
      <c r="C36" s="235">
        <f>'DOE25'!G200+'DOE25'!G218+'DOE25'!G236+'DOE25'!G279+'DOE25'!G298+'DOE25'!G317</f>
        <v>3704.86</v>
      </c>
    </row>
    <row r="37" spans="1:3" x14ac:dyDescent="0.2">
      <c r="A37" t="s">
        <v>779</v>
      </c>
      <c r="B37" s="240">
        <v>16359</v>
      </c>
      <c r="C37" s="240">
        <v>3334.37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1628.01</v>
      </c>
      <c r="C39" s="240">
        <v>370.49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17987.009999999998</v>
      </c>
      <c r="C40" s="231">
        <f>SUM(C37:C39)</f>
        <v>3704.8599999999997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HENNIKER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4060392.5</v>
      </c>
      <c r="D5" s="20">
        <f>SUM('DOE25'!L197:L200)+SUM('DOE25'!L215:L218)+SUM('DOE25'!L233:L236)-F5-G5</f>
        <v>4040653.71</v>
      </c>
      <c r="E5" s="243"/>
      <c r="F5" s="255">
        <f>SUM('DOE25'!J197:J200)+SUM('DOE25'!J215:J218)+SUM('DOE25'!J233:J236)</f>
        <v>4064.63</v>
      </c>
      <c r="G5" s="53">
        <f>SUM('DOE25'!K197:K200)+SUM('DOE25'!K215:K218)+SUM('DOE25'!K233:K236)</f>
        <v>15674.16</v>
      </c>
      <c r="H5" s="259"/>
    </row>
    <row r="6" spans="1:9" x14ac:dyDescent="0.2">
      <c r="A6" s="32">
        <v>2100</v>
      </c>
      <c r="B6" t="s">
        <v>801</v>
      </c>
      <c r="C6" s="245">
        <f t="shared" si="0"/>
        <v>509726.48000000004</v>
      </c>
      <c r="D6" s="20">
        <f>'DOE25'!L202+'DOE25'!L220+'DOE25'!L238-F6-G6</f>
        <v>508903.27</v>
      </c>
      <c r="E6" s="243"/>
      <c r="F6" s="255">
        <f>'DOE25'!J202+'DOE25'!J220+'DOE25'!J238</f>
        <v>743.21</v>
      </c>
      <c r="G6" s="53">
        <f>'DOE25'!K202+'DOE25'!K220+'DOE25'!K238</f>
        <v>80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236034.15000000002</v>
      </c>
      <c r="D7" s="20">
        <f>'DOE25'!L203+'DOE25'!L221+'DOE25'!L239-F7-G7</f>
        <v>178287.64</v>
      </c>
      <c r="E7" s="243"/>
      <c r="F7" s="255">
        <f>'DOE25'!J203+'DOE25'!J221+'DOE25'!J239</f>
        <v>34187.760000000002</v>
      </c>
      <c r="G7" s="53">
        <f>'DOE25'!K203+'DOE25'!K221+'DOE25'!K239</f>
        <v>23558.75</v>
      </c>
      <c r="H7" s="259"/>
    </row>
    <row r="8" spans="1:9" x14ac:dyDescent="0.2">
      <c r="A8" s="32">
        <v>2300</v>
      </c>
      <c r="B8" t="s">
        <v>802</v>
      </c>
      <c r="C8" s="245">
        <f t="shared" si="0"/>
        <v>166586.22999999998</v>
      </c>
      <c r="D8" s="243"/>
      <c r="E8" s="20">
        <f>'DOE25'!L204+'DOE25'!L222+'DOE25'!L240-F8-G8-D9-D11</f>
        <v>159235.10999999999</v>
      </c>
      <c r="F8" s="255">
        <f>'DOE25'!J204+'DOE25'!J222+'DOE25'!J240</f>
        <v>0</v>
      </c>
      <c r="G8" s="53">
        <f>'DOE25'!K204+'DOE25'!K222+'DOE25'!K240</f>
        <v>7351.12</v>
      </c>
      <c r="H8" s="259"/>
    </row>
    <row r="9" spans="1:9" x14ac:dyDescent="0.2">
      <c r="A9" s="32">
        <v>2310</v>
      </c>
      <c r="B9" t="s">
        <v>818</v>
      </c>
      <c r="C9" s="245">
        <f t="shared" si="0"/>
        <v>45972.29</v>
      </c>
      <c r="D9" s="244">
        <v>45972.29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6200</v>
      </c>
      <c r="D10" s="243"/>
      <c r="E10" s="244">
        <v>6200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59880.77</v>
      </c>
      <c r="D11" s="244">
        <v>59880.77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486672.38999999996</v>
      </c>
      <c r="D12" s="20">
        <f>'DOE25'!L205+'DOE25'!L223+'DOE25'!L241-F12-G12</f>
        <v>484837.38999999996</v>
      </c>
      <c r="E12" s="243"/>
      <c r="F12" s="255">
        <f>'DOE25'!J205+'DOE25'!J223+'DOE25'!J241</f>
        <v>0</v>
      </c>
      <c r="G12" s="53">
        <f>'DOE25'!K205+'DOE25'!K223+'DOE25'!K241</f>
        <v>1835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714585.35</v>
      </c>
      <c r="D14" s="20">
        <f>'DOE25'!L207+'DOE25'!L225+'DOE25'!L243-F14-G14</f>
        <v>713851.95</v>
      </c>
      <c r="E14" s="243"/>
      <c r="F14" s="255">
        <f>'DOE25'!J207+'DOE25'!J225+'DOE25'!J243</f>
        <v>733.4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406187.3</v>
      </c>
      <c r="D15" s="20">
        <f>'DOE25'!L208+'DOE25'!L226+'DOE25'!L244-F15-G15</f>
        <v>406187.3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216875</v>
      </c>
      <c r="D25" s="243"/>
      <c r="E25" s="243"/>
      <c r="F25" s="258"/>
      <c r="G25" s="256"/>
      <c r="H25" s="257">
        <f>'DOE25'!L260+'DOE25'!L261+'DOE25'!L341+'DOE25'!L342</f>
        <v>216875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115857.60000000001</v>
      </c>
      <c r="D29" s="20">
        <f>'DOE25'!L358+'DOE25'!L359+'DOE25'!L360-'DOE25'!I367-F29-G29</f>
        <v>114885.6</v>
      </c>
      <c r="E29" s="243"/>
      <c r="F29" s="255">
        <f>'DOE25'!J358+'DOE25'!J359+'DOE25'!J360</f>
        <v>86.96</v>
      </c>
      <c r="G29" s="53">
        <f>'DOE25'!K358+'DOE25'!K359+'DOE25'!K360</f>
        <v>885.04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44390.47</v>
      </c>
      <c r="D31" s="20">
        <f>'DOE25'!L290+'DOE25'!L309+'DOE25'!L328+'DOE25'!L333+'DOE25'!L334+'DOE25'!L335-F31-G31</f>
        <v>43394.39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996.08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6596854.3099999987</v>
      </c>
      <c r="E33" s="246">
        <f>SUM(E5:E31)</f>
        <v>165435.10999999999</v>
      </c>
      <c r="F33" s="246">
        <f>SUM(F5:F31)</f>
        <v>39815.960000000006</v>
      </c>
      <c r="G33" s="246">
        <f>SUM(G5:G31)</f>
        <v>50380.150000000009</v>
      </c>
      <c r="H33" s="246">
        <f>SUM(H5:H31)</f>
        <v>216875</v>
      </c>
    </row>
    <row r="35" spans="2:8" ht="12" thickBot="1" x14ac:dyDescent="0.25">
      <c r="B35" s="253" t="s">
        <v>847</v>
      </c>
      <c r="D35" s="254">
        <f>E33</f>
        <v>165435.10999999999</v>
      </c>
      <c r="E35" s="249"/>
    </row>
    <row r="36" spans="2:8" ht="12" thickTop="1" x14ac:dyDescent="0.2">
      <c r="B36" t="s">
        <v>815</v>
      </c>
      <c r="D36" s="20">
        <f>D33</f>
        <v>6596854.3099999987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HENNIKER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292898.11</v>
      </c>
      <c r="D8" s="95">
        <f>'DOE25'!G9</f>
        <v>21238.77</v>
      </c>
      <c r="E8" s="95">
        <f>'DOE25'!H9</f>
        <v>-20336.2</v>
      </c>
      <c r="F8" s="95">
        <f>'DOE25'!I9</f>
        <v>0</v>
      </c>
      <c r="G8" s="95">
        <f>'DOE25'!J9</f>
        <v>317660.18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349.81</v>
      </c>
      <c r="D11" s="95">
        <f>'DOE25'!G12</f>
        <v>39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8424.92</v>
      </c>
      <c r="D12" s="95">
        <f>'DOE25'!G13</f>
        <v>5527.79</v>
      </c>
      <c r="E12" s="95">
        <f>'DOE25'!H13</f>
        <v>21070.240000000002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301672.83999999997</v>
      </c>
      <c r="D18" s="41">
        <f>SUM(D8:D17)</f>
        <v>26805.56</v>
      </c>
      <c r="E18" s="41">
        <f>SUM(E8:E17)</f>
        <v>734.04000000000087</v>
      </c>
      <c r="F18" s="41">
        <f>SUM(F8:F17)</f>
        <v>0</v>
      </c>
      <c r="G18" s="41">
        <f>SUM(G8:G17)</f>
        <v>317660.18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354.74</v>
      </c>
      <c r="E22" s="95">
        <f>'DOE25'!H23</f>
        <v>734.04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2562.1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1140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16962.82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3084.41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20664.919999999998</v>
      </c>
      <c r="D31" s="41">
        <f>SUM(D21:D30)</f>
        <v>3439.1499999999996</v>
      </c>
      <c r="E31" s="41">
        <f>SUM(E21:E30)</f>
        <v>734.04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71577.69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23366.41</v>
      </c>
      <c r="E47" s="95">
        <f>'DOE25'!H48</f>
        <v>0</v>
      </c>
      <c r="F47" s="95">
        <f>'DOE25'!I48</f>
        <v>0</v>
      </c>
      <c r="G47" s="95">
        <f>'DOE25'!J48</f>
        <v>317660.18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209430.23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281007.92000000004</v>
      </c>
      <c r="D50" s="41">
        <f>SUM(D34:D49)</f>
        <v>23366.41</v>
      </c>
      <c r="E50" s="41">
        <f>SUM(E34:E49)</f>
        <v>0</v>
      </c>
      <c r="F50" s="41">
        <f>SUM(F34:F49)</f>
        <v>0</v>
      </c>
      <c r="G50" s="41">
        <f>SUM(G34:G49)</f>
        <v>317660.18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301672.84000000003</v>
      </c>
      <c r="D51" s="41">
        <f>D50+D31</f>
        <v>26805.559999999998</v>
      </c>
      <c r="E51" s="41">
        <f>E50+E31</f>
        <v>734.04</v>
      </c>
      <c r="F51" s="41">
        <f>F50+F31</f>
        <v>0</v>
      </c>
      <c r="G51" s="41">
        <f>G50+G31</f>
        <v>317660.18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4500332</v>
      </c>
      <c r="D56" s="95">
        <f>'DOE25'!G60</f>
        <v>27882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13930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59041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335.46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66321.679999999993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103833.60999999999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176804.61</v>
      </c>
      <c r="D62" s="130">
        <f>SUM(D57:D61)</f>
        <v>66321.679999999993</v>
      </c>
      <c r="E62" s="130">
        <f>SUM(E57:E61)</f>
        <v>0</v>
      </c>
      <c r="F62" s="130">
        <f>SUM(F57:F61)</f>
        <v>0</v>
      </c>
      <c r="G62" s="130">
        <f>SUM(G57:G61)</f>
        <v>335.46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4677136.6100000003</v>
      </c>
      <c r="D63" s="22">
        <f>D56+D62</f>
        <v>94203.68</v>
      </c>
      <c r="E63" s="22">
        <f>E56+E62</f>
        <v>0</v>
      </c>
      <c r="F63" s="22">
        <f>F56+F62</f>
        <v>0</v>
      </c>
      <c r="G63" s="22">
        <f>G56+G62</f>
        <v>335.46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1576966.47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604448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3406.38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2184820.8499999996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64147.66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1947.58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64147.66</v>
      </c>
      <c r="D78" s="130">
        <f>SUM(D72:D77)</f>
        <v>1947.58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2248968.5099999998</v>
      </c>
      <c r="D81" s="130">
        <f>SUM(D79:D80)+D78+D70</f>
        <v>1947.58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106627.28</v>
      </c>
      <c r="D88" s="95">
        <f>SUM('DOE25'!G153:G161)</f>
        <v>64109.73</v>
      </c>
      <c r="E88" s="95">
        <f>SUM('DOE25'!H153:H161)</f>
        <v>44390.47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106627.28</v>
      </c>
      <c r="D91" s="131">
        <f>SUM(D85:D90)</f>
        <v>64109.73</v>
      </c>
      <c r="E91" s="131">
        <f>SUM(E85:E90)</f>
        <v>44390.47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7032732.4000000004</v>
      </c>
      <c r="D104" s="86">
        <f>D63+D81+D91+D103</f>
        <v>160260.99</v>
      </c>
      <c r="E104" s="86">
        <f>E63+E81+E91+E103</f>
        <v>44390.47</v>
      </c>
      <c r="F104" s="86">
        <f>F63+F81+F91+F103</f>
        <v>0</v>
      </c>
      <c r="G104" s="86">
        <f>G63+G81+G103</f>
        <v>50335.46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3011018.11</v>
      </c>
      <c r="D109" s="24" t="s">
        <v>289</v>
      </c>
      <c r="E109" s="95">
        <f>('DOE25'!L276)+('DOE25'!L295)+('DOE25'!L314)</f>
        <v>8277.9500000000007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1027682.52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21691.87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4060392.5</v>
      </c>
      <c r="D115" s="86">
        <f>SUM(D109:D114)</f>
        <v>0</v>
      </c>
      <c r="E115" s="86">
        <f>SUM(E109:E114)</f>
        <v>8277.9500000000007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509726.48000000004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236034.15000000002</v>
      </c>
      <c r="D119" s="24" t="s">
        <v>289</v>
      </c>
      <c r="E119" s="95">
        <f>+('DOE25'!L282)+('DOE25'!L301)+('DOE25'!L320)</f>
        <v>35116.44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272439.28999999998</v>
      </c>
      <c r="D120" s="24" t="s">
        <v>289</v>
      </c>
      <c r="E120" s="95">
        <f>+('DOE25'!L283)+('DOE25'!L302)+('DOE25'!L321)</f>
        <v>996.08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486672.38999999996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714585.35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406187.3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159465.13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2625644.96</v>
      </c>
      <c r="D128" s="86">
        <f>SUM(D118:D127)</f>
        <v>159465.13</v>
      </c>
      <c r="E128" s="86">
        <f>SUM(E118:E127)</f>
        <v>36112.520000000004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200000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16875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50335.460000000006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-335.4600000000064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266875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6952912.46</v>
      </c>
      <c r="D145" s="86">
        <f>(D115+D128+D144)</f>
        <v>159465.13</v>
      </c>
      <c r="E145" s="86">
        <f>(E115+E128+E144)</f>
        <v>44390.47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JUL 95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FEB 2015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3966566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200000</v>
      </c>
    </row>
    <row r="159" spans="1:9" x14ac:dyDescent="0.2">
      <c r="A159" s="22" t="s">
        <v>35</v>
      </c>
      <c r="B159" s="137">
        <f>'DOE25'!F498</f>
        <v>200000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200000</v>
      </c>
    </row>
    <row r="160" spans="1:9" x14ac:dyDescent="0.2">
      <c r="A160" s="22" t="s">
        <v>36</v>
      </c>
      <c r="B160" s="137">
        <f>'DOE25'!F499</f>
        <v>5625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5625</v>
      </c>
    </row>
    <row r="161" spans="1:7" x14ac:dyDescent="0.2">
      <c r="A161" s="22" t="s">
        <v>37</v>
      </c>
      <c r="B161" s="137">
        <f>'DOE25'!F500</f>
        <v>205625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205625</v>
      </c>
    </row>
    <row r="162" spans="1:7" x14ac:dyDescent="0.2">
      <c r="A162" s="22" t="s">
        <v>38</v>
      </c>
      <c r="B162" s="137">
        <f>'DOE25'!F501</f>
        <v>200000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200000</v>
      </c>
    </row>
    <row r="163" spans="1:7" x14ac:dyDescent="0.2">
      <c r="A163" s="22" t="s">
        <v>39</v>
      </c>
      <c r="B163" s="137">
        <f>'DOE25'!F502</f>
        <v>5625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5625</v>
      </c>
    </row>
    <row r="164" spans="1:7" x14ac:dyDescent="0.2">
      <c r="A164" s="22" t="s">
        <v>246</v>
      </c>
      <c r="B164" s="137">
        <f>'DOE25'!F503</f>
        <v>205625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205625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HENNIKER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17485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17485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3019296</v>
      </c>
      <c r="D10" s="182">
        <f>ROUND((C10/$C$28)*100,1)</f>
        <v>44.1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1027683</v>
      </c>
      <c r="D11" s="182">
        <f>ROUND((C11/$C$28)*100,1)</f>
        <v>15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21692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509726</v>
      </c>
      <c r="D15" s="182">
        <f t="shared" ref="D15:D27" si="0">ROUND((C15/$C$28)*100,1)</f>
        <v>7.5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271151</v>
      </c>
      <c r="D16" s="182">
        <f t="shared" si="0"/>
        <v>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273435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486672</v>
      </c>
      <c r="D18" s="182">
        <f t="shared" si="0"/>
        <v>7.1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714585</v>
      </c>
      <c r="D20" s="182">
        <f t="shared" si="0"/>
        <v>10.4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406187</v>
      </c>
      <c r="D21" s="182">
        <f t="shared" si="0"/>
        <v>5.9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16875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93143.32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6840445.3200000003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6840445.3200000003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200000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4528214</v>
      </c>
      <c r="D35" s="182">
        <f t="shared" ref="D35:D40" si="1">ROUND((C35/$C$41)*100,1)</f>
        <v>63.1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177140.0700000003</v>
      </c>
      <c r="D36" s="182">
        <f t="shared" si="1"/>
        <v>2.5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2181414</v>
      </c>
      <c r="D37" s="182">
        <f t="shared" si="1"/>
        <v>30.4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69502</v>
      </c>
      <c r="D38" s="182">
        <f t="shared" si="1"/>
        <v>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215127</v>
      </c>
      <c r="D39" s="182">
        <f t="shared" si="1"/>
        <v>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7171397.0700000003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HENNIKER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2015-09-21T13:47:10Z</cp:lastPrinted>
  <dcterms:created xsi:type="dcterms:W3CDTF">1997-12-04T19:04:30Z</dcterms:created>
  <dcterms:modified xsi:type="dcterms:W3CDTF">2015-09-21T14:19:22Z</dcterms:modified>
</cp:coreProperties>
</file>