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0305" windowHeight="1179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9" i="10"/>
  <c r="L250" i="1"/>
  <c r="L332" i="1"/>
  <c r="L254" i="1"/>
  <c r="L268" i="1"/>
  <c r="L269" i="1"/>
  <c r="L349" i="1"/>
  <c r="L350" i="1"/>
  <c r="I665" i="1"/>
  <c r="I670" i="1"/>
  <c r="F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E62" i="2" s="1"/>
  <c r="E63" i="2" s="1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E120" i="2"/>
  <c r="E121" i="2"/>
  <c r="C122" i="2"/>
  <c r="E122" i="2"/>
  <c r="E123" i="2"/>
  <c r="E124" i="2"/>
  <c r="E125" i="2"/>
  <c r="D127" i="2"/>
  <c r="D128" i="2" s="1"/>
  <c r="F128" i="2"/>
  <c r="G128" i="2"/>
  <c r="C130" i="2"/>
  <c r="E130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J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F461" i="1" s="1"/>
  <c r="H639" i="1" s="1"/>
  <c r="J639" i="1" s="1"/>
  <c r="G460" i="1"/>
  <c r="G461" i="1" s="1"/>
  <c r="H640" i="1" s="1"/>
  <c r="H460" i="1"/>
  <c r="H461" i="1"/>
  <c r="H641" i="1" s="1"/>
  <c r="J641" i="1" s="1"/>
  <c r="F470" i="1"/>
  <c r="G470" i="1"/>
  <c r="G476" i="1" s="1"/>
  <c r="H623" i="1" s="1"/>
  <c r="H470" i="1"/>
  <c r="I470" i="1"/>
  <c r="I476" i="1" s="1"/>
  <c r="H625" i="1" s="1"/>
  <c r="J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J636" i="1" s="1"/>
  <c r="H637" i="1"/>
  <c r="H638" i="1"/>
  <c r="G639" i="1"/>
  <c r="G641" i="1"/>
  <c r="G643" i="1"/>
  <c r="H643" i="1"/>
  <c r="G644" i="1"/>
  <c r="G645" i="1"/>
  <c r="G650" i="1"/>
  <c r="G652" i="1"/>
  <c r="H652" i="1"/>
  <c r="G653" i="1"/>
  <c r="H653" i="1"/>
  <c r="G654" i="1"/>
  <c r="H654" i="1"/>
  <c r="H655" i="1"/>
  <c r="F192" i="1"/>
  <c r="L256" i="1"/>
  <c r="G164" i="2"/>
  <c r="C26" i="10"/>
  <c r="L328" i="1"/>
  <c r="A31" i="12"/>
  <c r="D62" i="2"/>
  <c r="D63" i="2" s="1"/>
  <c r="D18" i="13"/>
  <c r="C18" i="13" s="1"/>
  <c r="D18" i="2"/>
  <c r="D17" i="13"/>
  <c r="C17" i="13" s="1"/>
  <c r="C91" i="2"/>
  <c r="F78" i="2"/>
  <c r="F81" i="2" s="1"/>
  <c r="D31" i="2"/>
  <c r="D50" i="2"/>
  <c r="G157" i="2"/>
  <c r="F18" i="2"/>
  <c r="G156" i="2"/>
  <c r="E103" i="2"/>
  <c r="E31" i="2"/>
  <c r="G62" i="2"/>
  <c r="D19" i="13"/>
  <c r="C19" i="13" s="1"/>
  <c r="E13" i="13"/>
  <c r="C13" i="13" s="1"/>
  <c r="E78" i="2"/>
  <c r="E81" i="2" s="1"/>
  <c r="H112" i="1"/>
  <c r="J571" i="1"/>
  <c r="K571" i="1"/>
  <c r="L433" i="1"/>
  <c r="L419" i="1"/>
  <c r="D81" i="2"/>
  <c r="I169" i="1"/>
  <c r="H169" i="1"/>
  <c r="J643" i="1"/>
  <c r="F169" i="1"/>
  <c r="J140" i="1"/>
  <c r="G22" i="2"/>
  <c r="C29" i="10"/>
  <c r="H140" i="1"/>
  <c r="L393" i="1"/>
  <c r="F22" i="13"/>
  <c r="J634" i="1"/>
  <c r="H571" i="1"/>
  <c r="L560" i="1"/>
  <c r="J545" i="1"/>
  <c r="G192" i="1"/>
  <c r="H192" i="1"/>
  <c r="C35" i="10"/>
  <c r="L570" i="1"/>
  <c r="I571" i="1"/>
  <c r="G36" i="2"/>
  <c r="L565" i="1"/>
  <c r="C22" i="13"/>
  <c r="C138" i="2"/>
  <c r="C78" i="2" l="1"/>
  <c r="A40" i="12"/>
  <c r="A13" i="12"/>
  <c r="I545" i="1"/>
  <c r="G552" i="1"/>
  <c r="L529" i="1"/>
  <c r="G545" i="1"/>
  <c r="F552" i="1"/>
  <c r="K551" i="1"/>
  <c r="L524" i="1"/>
  <c r="K550" i="1"/>
  <c r="L544" i="1"/>
  <c r="H545" i="1"/>
  <c r="K549" i="1"/>
  <c r="L539" i="1"/>
  <c r="L534" i="1"/>
  <c r="H552" i="1"/>
  <c r="K598" i="1"/>
  <c r="G647" i="1" s="1"/>
  <c r="F476" i="1"/>
  <c r="H622" i="1" s="1"/>
  <c r="J622" i="1" s="1"/>
  <c r="H476" i="1"/>
  <c r="H624" i="1" s="1"/>
  <c r="E119" i="2"/>
  <c r="E128" i="2" s="1"/>
  <c r="L290" i="1"/>
  <c r="G338" i="1"/>
  <c r="G352" i="1" s="1"/>
  <c r="E109" i="2"/>
  <c r="E115" i="2" s="1"/>
  <c r="L309" i="1"/>
  <c r="K338" i="1"/>
  <c r="K352" i="1" s="1"/>
  <c r="H338" i="1"/>
  <c r="H352" i="1" s="1"/>
  <c r="F338" i="1"/>
  <c r="F352" i="1" s="1"/>
  <c r="D12" i="13"/>
  <c r="C12" i="13" s="1"/>
  <c r="C123" i="2"/>
  <c r="C20" i="10"/>
  <c r="C18" i="10"/>
  <c r="C120" i="2"/>
  <c r="D6" i="13"/>
  <c r="C6" i="13" s="1"/>
  <c r="C16" i="10"/>
  <c r="D7" i="13"/>
  <c r="C7" i="13" s="1"/>
  <c r="C15" i="10"/>
  <c r="C118" i="2"/>
  <c r="C112" i="2"/>
  <c r="C13" i="10"/>
  <c r="C11" i="10"/>
  <c r="K257" i="1"/>
  <c r="K271" i="1" s="1"/>
  <c r="I257" i="1"/>
  <c r="I271" i="1" s="1"/>
  <c r="L247" i="1"/>
  <c r="H660" i="1" s="1"/>
  <c r="C109" i="2"/>
  <c r="L229" i="1"/>
  <c r="J257" i="1"/>
  <c r="J271" i="1" s="1"/>
  <c r="E16" i="13"/>
  <c r="C16" i="13" s="1"/>
  <c r="C125" i="2"/>
  <c r="C17" i="10"/>
  <c r="G257" i="1"/>
  <c r="G271" i="1" s="1"/>
  <c r="G651" i="1"/>
  <c r="J651" i="1" s="1"/>
  <c r="F257" i="1"/>
  <c r="F271" i="1" s="1"/>
  <c r="C21" i="10"/>
  <c r="I662" i="1"/>
  <c r="C124" i="2"/>
  <c r="H257" i="1"/>
  <c r="H271" i="1" s="1"/>
  <c r="G649" i="1"/>
  <c r="J649" i="1" s="1"/>
  <c r="D15" i="13"/>
  <c r="C15" i="13" s="1"/>
  <c r="H647" i="1"/>
  <c r="C121" i="2"/>
  <c r="E8" i="13"/>
  <c r="C8" i="13" s="1"/>
  <c r="C110" i="2"/>
  <c r="D14" i="13"/>
  <c r="C14" i="13" s="1"/>
  <c r="C119" i="2"/>
  <c r="D5" i="13"/>
  <c r="C5" i="13" s="1"/>
  <c r="L211" i="1"/>
  <c r="C10" i="10"/>
  <c r="H25" i="13"/>
  <c r="C32" i="10"/>
  <c r="K500" i="1"/>
  <c r="J624" i="1"/>
  <c r="H52" i="1"/>
  <c r="H619" i="1" s="1"/>
  <c r="J619" i="1" s="1"/>
  <c r="J476" i="1"/>
  <c r="H626" i="1" s="1"/>
  <c r="J640" i="1"/>
  <c r="I460" i="1"/>
  <c r="I461" i="1" s="1"/>
  <c r="H642" i="1" s="1"/>
  <c r="J642" i="1" s="1"/>
  <c r="J645" i="1"/>
  <c r="L351" i="1"/>
  <c r="F661" i="1"/>
  <c r="D145" i="2"/>
  <c r="G661" i="1"/>
  <c r="L362" i="1"/>
  <c r="G635" i="1" s="1"/>
  <c r="J635" i="1" s="1"/>
  <c r="H661" i="1"/>
  <c r="D29" i="13"/>
  <c r="C29" i="13" s="1"/>
  <c r="J623" i="1"/>
  <c r="C81" i="2"/>
  <c r="C63" i="2"/>
  <c r="J617" i="1"/>
  <c r="C18" i="2"/>
  <c r="G112" i="1"/>
  <c r="C36" i="10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G18" i="2" s="1"/>
  <c r="J19" i="1"/>
  <c r="G621" i="1" s="1"/>
  <c r="F545" i="1"/>
  <c r="H434" i="1"/>
  <c r="J620" i="1"/>
  <c r="D103" i="2"/>
  <c r="D104" i="2" s="1"/>
  <c r="I140" i="1"/>
  <c r="A22" i="12"/>
  <c r="G50" i="2"/>
  <c r="G51" i="2" s="1"/>
  <c r="J652" i="1"/>
  <c r="G571" i="1"/>
  <c r="I434" i="1"/>
  <c r="G434" i="1"/>
  <c r="E104" i="2"/>
  <c r="I663" i="1"/>
  <c r="C27" i="10"/>
  <c r="K552" i="1" l="1"/>
  <c r="L545" i="1"/>
  <c r="J647" i="1"/>
  <c r="L338" i="1"/>
  <c r="L352" i="1" s="1"/>
  <c r="G633" i="1" s="1"/>
  <c r="J633" i="1" s="1"/>
  <c r="G660" i="1"/>
  <c r="G664" i="1" s="1"/>
  <c r="E33" i="13"/>
  <c r="D35" i="13" s="1"/>
  <c r="C115" i="2"/>
  <c r="L257" i="1"/>
  <c r="L271" i="1" s="1"/>
  <c r="G632" i="1" s="1"/>
  <c r="J632" i="1" s="1"/>
  <c r="H664" i="1"/>
  <c r="H667" i="1" s="1"/>
  <c r="H648" i="1"/>
  <c r="J648" i="1" s="1"/>
  <c r="C128" i="2"/>
  <c r="F660" i="1"/>
  <c r="F664" i="1" s="1"/>
  <c r="C28" i="10"/>
  <c r="D22" i="10" s="1"/>
  <c r="C25" i="13"/>
  <c r="H33" i="13"/>
  <c r="H646" i="1"/>
  <c r="J646" i="1" s="1"/>
  <c r="I661" i="1"/>
  <c r="I193" i="1"/>
  <c r="G630" i="1" s="1"/>
  <c r="J630" i="1" s="1"/>
  <c r="G104" i="2"/>
  <c r="C104" i="2"/>
  <c r="D31" i="13"/>
  <c r="C31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C145" i="2"/>
  <c r="H672" i="1"/>
  <c r="C6" i="10" s="1"/>
  <c r="F672" i="1"/>
  <c r="C4" i="10" s="1"/>
  <c r="F667" i="1"/>
  <c r="I660" i="1"/>
  <c r="I664" i="1" s="1"/>
  <c r="I672" i="1" s="1"/>
  <c r="C7" i="10" s="1"/>
  <c r="D20" i="10"/>
  <c r="D17" i="10"/>
  <c r="D16" i="10"/>
  <c r="D18" i="10"/>
  <c r="C30" i="10"/>
  <c r="D19" i="10"/>
  <c r="D27" i="10"/>
  <c r="D26" i="10"/>
  <c r="D25" i="10"/>
  <c r="D24" i="10"/>
  <c r="D10" i="10"/>
  <c r="D15" i="10"/>
  <c r="D12" i="10"/>
  <c r="D23" i="10"/>
  <c r="D13" i="10"/>
  <c r="D11" i="10"/>
  <c r="D21" i="10"/>
  <c r="G672" i="1"/>
  <c r="C5" i="10" s="1"/>
  <c r="G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<sst xmlns="http://schemas.openxmlformats.org/spreadsheetml/2006/main" count="3959" uniqueCount="917">
  <si>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</si>
  <si>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</si>
  <si>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</si>
  <si>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</si>
  <si>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</si>
  <si>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</si>
  <si>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</si>
  <si>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</si>
  <si>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</si>
  <si>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</si>
  <si>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</si>
  <si>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</si>
  <si>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</si>
  <si>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</si>
  <si>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</si>
  <si>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</si>
  <si>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</si>
  <si>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</si>
  <si>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</si>
  <si>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</si>
  <si>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</si>
  <si>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</si>
  <si>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</si>
  <si>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</si>
  <si>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</si>
  <si>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</si>
  <si>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</si>
  <si>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</si>
  <si>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</si>
  <si>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</si>
  <si>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</si>
  <si>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</si>
  <si>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</si>
  <si>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</si>
  <si>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</si>
  <si>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</si>
  <si>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</si>
  <si>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</si>
  <si>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</si>
  <si>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</si>
  <si>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</si>
  <si>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</si>
  <si>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</si>
  <si>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</si>
  <si>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</si>
  <si>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</si>
  <si>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</si>
  <si>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</si>
  <si>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</si>
  <si>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</si>
  <si>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</si>
  <si>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</si>
  <si>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</si>
  <si>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</si>
  <si>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</si>
  <si>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</si>
  <si>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</si>
  <si>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</si>
  <si>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</si>
  <si>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</si>
  <si>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</si>
  <si>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</si>
  <si>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</si>
  <si>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</si>
  <si>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</si>
  <si>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</si>
  <si>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</si>
  <si>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</si>
  <si>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</si>
  <si>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</si>
  <si>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</si>
  <si>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</si>
  <si>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</si>
  <si>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</si>
  <si>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</si>
  <si>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</si>
  <si>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</si>
  <si>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</si>
  <si>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</si>
  <si>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</si>
  <si>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</si>
  <si>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</si>
  <si>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</si>
  <si>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</si>
  <si>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</si>
  <si>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</si>
  <si>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</si>
  <si>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</si>
  <si>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</si>
  <si>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</si>
  <si>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</si>
  <si>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</si>
  <si>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</si>
  <si>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</si>
  <si>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</si>
  <si>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</si>
  <si>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</si>
  <si>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</si>
  <si>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</si>
  <si>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</si>
  <si>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</si>
  <si>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</si>
  <si>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</si>
  <si>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</si>
  <si>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</si>
  <si>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</si>
  <si>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</si>
  <si>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</si>
  <si>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</si>
  <si>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</si>
  <si>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</si>
  <si>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</si>
  <si>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</si>
  <si>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</si>
  <si>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</si>
  <si>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</si>
  <si>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</si>
  <si>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</si>
  <si>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</si>
  <si>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</si>
  <si>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</si>
  <si>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</si>
  <si>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</si>
  <si>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</si>
  <si>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</si>
  <si>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</si>
  <si>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</si>
  <si>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</si>
  <si>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</si>
  <si>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</si>
  <si>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</si>
  <si>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</si>
  <si>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</si>
  <si>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</si>
  <si>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</si>
  <si>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</si>
  <si>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</si>
  <si>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</si>
  <si>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</si>
  <si>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</si>
  <si>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</si>
  <si>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</si>
  <si>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</si>
  <si>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</si>
  <si>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</si>
  <si>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</si>
  <si>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</si>
  <si>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</si>
  <si>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</si>
  <si>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</si>
  <si>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</si>
  <si>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</si>
  <si>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</si>
  <si>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</si>
  <si>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</si>
  <si>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</si>
  <si>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</si>
  <si>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</si>
  <si>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</si>
  <si>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</si>
  <si>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</si>
  <si>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</si>
  <si>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</si>
  <si>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</si>
  <si>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</si>
  <si>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</si>
  <si>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</si>
  <si>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</si>
  <si>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</si>
  <si>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</si>
  <si>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</si>
  <si>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</si>
  <si>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</si>
  <si>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</si>
  <si>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</si>
  <si>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</si>
  <si>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</si>
  <si>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</si>
  <si>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</si>
  <si>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</si>
  <si>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</si>
  <si>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</si>
  <si>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</si>
  <si>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</si>
  <si>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</si>
  <si>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</si>
  <si>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</si>
  <si>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</si>
  <si>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</si>
  <si>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</si>
  <si>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</si>
  <si>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</si>
  <si>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</si>
  <si>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</si>
  <si>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</si>
  <si>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</si>
  <si>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</si>
  <si>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</si>
  <si>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</si>
  <si>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</si>
  <si>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</si>
  <si>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</si>
  <si>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</si>
  <si>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</si>
  <si>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</si>
  <si>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</si>
  <si>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</si>
  <si>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</si>
  <si>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</si>
  <si>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</si>
  <si>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</si>
  <si>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</si>
  <si>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</si>
  <si>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</si>
  <si>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</si>
  <si>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</si>
  <si>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</si>
  <si>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</si>
  <si>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</si>
  <si>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</si>
  <si>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</si>
  <si>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</si>
  <si>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</si>
  <si>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</si>
  <si>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</si>
  <si>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</si>
  <si>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</si>
  <si>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</si>
  <si>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</si>
  <si>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</si>
  <si>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</si>
  <si>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</si>
  <si>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</si>
  <si>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</si>
  <si>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</si>
  <si>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</si>
  <si>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</si>
  <si>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</si>
  <si>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</si>
  <si>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</si>
  <si>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</si>
  <si>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</si>
  <si>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</si>
  <si>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</si>
  <si>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</si>
  <si>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</si>
  <si>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</si>
  <si>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</si>
  <si>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</si>
  <si>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</si>
  <si>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</si>
  <si>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</si>
  <si>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</si>
  <si>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</si>
  <si>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</si>
  <si>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</si>
  <si>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</si>
  <si>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</si>
  <si>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</si>
  <si>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</si>
  <si>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</si>
  <si>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</si>
  <si>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</si>
  <si>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</si>
  <si>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</si>
  <si>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</si>
  <si>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</si>
  <si>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</si>
  <si>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</si>
  <si>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</si>
  <si>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</si>
  <si>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</si>
  <si>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</si>
  <si>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</si>
  <si>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</si>
  <si>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</si>
  <si>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</si>
  <si>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</si>
  <si>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</si>
  <si>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</si>
  <si>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</si>
  <si>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</si>
  <si>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</si>
  <si>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</si>
  <si>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</si>
  <si>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</si>
  <si>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</si>
  <si>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</si>
  <si>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</si>
  <si>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</si>
  <si>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</si>
  <si>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</si>
  <si>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</si>
  <si>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</si>
  <si>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</si>
  <si>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</si>
  <si>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</si>
  <si>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</si>
  <si>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</si>
  <si>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</si>
  <si>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</si>
  <si>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</si>
  <si>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</si>
  <si>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</si>
  <si>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</si>
  <si>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</si>
  <si>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</si>
  <si>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</si>
  <si>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</si>
  <si>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</si>
  <si>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</si>
  <si>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</si>
  <si>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</si>
  <si>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</si>
  <si>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</si>
  <si>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</si>
  <si>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</si>
  <si>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</si>
  <si>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</si>
  <si>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</si>
  <si>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</si>
  <si>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</si>
  <si>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</si>
  <si>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</si>
  <si>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</si>
  <si>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</si>
  <si>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</si>
  <si>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</si>
  <si>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</si>
  <si>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</si>
  <si>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</si>
  <si>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</si>
  <si>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</si>
  <si>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</si>
  <si>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</si>
  <si>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</si>
  <si>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</si>
  <si>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</si>
  <si>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</si>
  <si>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</si>
  <si>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</si>
  <si>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</si>
  <si>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</si>
  <si>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</si>
  <si>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</si>
  <si>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</si>
  <si>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</si>
  <si>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</si>
  <si>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</si>
  <si>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</si>
  <si>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</si>
  <si>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</si>
  <si>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</si>
  <si>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</si>
  <si>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</si>
  <si>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</si>
  <si>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</si>
  <si>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</si>
  <si>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</si>
  <si>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</si>
  <si>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</si>
  <si>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</si>
  <si>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</si>
  <si>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</si>
  <si>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</si>
  <si>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</si>
  <si>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</si>
  <si>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</si>
  <si>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</si>
  <si>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</si>
  <si>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</si>
  <si>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</si>
  <si>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</si>
  <si>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</si>
  <si>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</si>
  <si>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</si>
  <si>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</si>
  <si>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</si>
  <si>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</si>
  <si>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</si>
  <si>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</si>
  <si>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</si>
  <si>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</si>
  <si>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</si>
  <si>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</si>
  <si>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</si>
  <si>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</si>
  <si>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</si>
  <si>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</si>
  <si>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</si>
  <si>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</si>
  <si>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</si>
  <si>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</si>
  <si>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</si>
  <si>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</si>
  <si>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</si>
  <si>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</si>
  <si>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</si>
  <si>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</si>
  <si>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</si>
  <si>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</si>
  <si>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</si>
  <si>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</si>
  <si>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</si>
  <si>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</si>
  <si>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</si>
  <si>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</si>
  <si>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</si>
  <si>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</si>
  <si>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</si>
  <si>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</si>
  <si>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</si>
  <si>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</si>
  <si>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</si>
  <si>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</si>
  <si>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</si>
  <si>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</si>
  <si>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</si>
  <si>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</si>
  <si>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</si>
  <si>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</si>
  <si>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</si>
  <si>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</si>
  <si>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</si>
  <si>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</si>
  <si>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</si>
  <si>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</si>
  <si>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</si>
  <si>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</si>
  <si>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</si>
  <si>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</si>
  <si>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</si>
  <si>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</si>
  <si>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</si>
  <si>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</si>
  <si>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</si>
  <si>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</si>
  <si>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</si>
  <si>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</si>
  <si>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</si>
  <si>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</si>
  <si>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</si>
  <si>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</si>
  <si>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</si>
  <si>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</si>
  <si>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</si>
  <si>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</si>
  <si>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</si>
  <si>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</si>
  <si>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</si>
  <si>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</si>
  <si>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</si>
  <si>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</si>
  <si>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</si>
  <si>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</si>
  <si>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</si>
  <si>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</si>
  <si>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</si>
  <si>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</si>
  <si>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</si>
  <si>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</si>
  <si>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</si>
  <si>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</si>
  <si>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</si>
  <si>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</si>
  <si>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</si>
  <si>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</si>
  <si>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</si>
  <si>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</si>
  <si>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</si>
  <si>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</si>
  <si>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</si>
  <si>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</si>
  <si>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</si>
  <si>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</si>
  <si>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</si>
  <si>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</si>
  <si>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</si>
  <si>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</si>
  <si>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</si>
  <si>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</si>
  <si>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</si>
  <si>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</si>
  <si>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</si>
  <si>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</si>
  <si>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</si>
  <si>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</si>
  <si>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</si>
  <si>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</si>
  <si>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</si>
  <si>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</si>
  <si>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</si>
  <si>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</si>
  <si>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</si>
  <si>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</si>
  <si>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</si>
  <si>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</si>
  <si>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</si>
  <si>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</si>
  <si>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</si>
  <si>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</si>
  <si>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</si>
  <si>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</si>
  <si>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</si>
  <si>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</si>
  <si>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</si>
  <si>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</si>
  <si>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</si>
  <si>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</si>
  <si>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</si>
  <si>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</si>
  <si>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</si>
  <si>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</si>
  <si>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</si>
  <si>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</si>
  <si>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</si>
  <si>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</si>
  <si>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</si>
  <si>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</si>
  <si>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</si>
  <si>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</si>
  <si>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</si>
  <si>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</si>
  <si>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</si>
  <si>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</si>
  <si>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</si>
  <si>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</si>
  <si>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</si>
  <si>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</si>
  <si>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</si>
  <si>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</si>
  <si>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</si>
  <si>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</si>
  <si>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</si>
  <si>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</si>
  <si>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</si>
  <si>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</si>
  <si>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</si>
  <si>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</si>
  <si>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</si>
  <si>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</si>
  <si>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</si>
  <si>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</si>
  <si>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</si>
  <si>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</si>
  <si>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</si>
  <si>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</si>
  <si>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</si>
  <si>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</si>
  <si>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</si>
  <si>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</si>
  <si>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</si>
  <si>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</si>
  <si>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</si>
  <si>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</si>
  <si>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</si>
  <si>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</si>
  <si>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</si>
  <si>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</si>
  <si>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</si>
  <si>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</si>
  <si>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</si>
  <si>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</si>
  <si>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</si>
  <si>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</si>
  <si>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</si>
  <si>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</si>
  <si>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</si>
  <si>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</si>
  <si>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</si>
  <si>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</si>
  <si>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</si>
  <si>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</si>
  <si>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</si>
  <si>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</si>
  <si>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</si>
  <si>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</si>
  <si>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</si>
  <si>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</si>
  <si>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</si>
  <si>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</si>
  <si>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</si>
  <si>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</si>
  <si>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</si>
  <si>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</si>
  <si>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</si>
  <si>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</si>
  <si>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</si>
  <si>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</si>
  <si>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</si>
  <si>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</si>
  <si>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</si>
  <si>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</si>
  <si>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</si>
  <si>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</si>
  <si>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</si>
  <si>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</si>
  <si>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</si>
  <si>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</si>
  <si>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</si>
  <si>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</si>
  <si>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</si>
  <si>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</si>
  <si>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</si>
  <si>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</si>
  <si>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</si>
  <si>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</si>
  <si>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</si>
  <si>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</si>
  <si>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</si>
  <si>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</si>
  <si>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</si>
  <si>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</si>
  <si>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</si>
  <si>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</si>
  <si>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</si>
  <si>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</si>
  <si>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</si>
  <si>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</si>
  <si>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</si>
  <si>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</si>
  <si>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</si>
  <si>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</si>
  <si>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</si>
  <si>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</si>
  <si>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</si>
  <si>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</si>
  <si>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</si>
  <si>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</si>
  <si>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</si>
  <si>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</si>
  <si>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</si>
  <si>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</si>
  <si>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</si>
  <si>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</si>
  <si>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</si>
  <si>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</si>
  <si>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</si>
  <si>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</si>
  <si>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</si>
  <si>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</si>
  <si>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</si>
  <si>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</si>
  <si>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</si>
  <si>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</si>
  <si>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</si>
  <si>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</si>
  <si>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</si>
  <si>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</si>
  <si>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</si>
  <si>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</si>
  <si>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</si>
  <si>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</si>
  <si>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</si>
  <si>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</si>
  <si>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</si>
  <si>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</si>
  <si>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</si>
  <si>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</si>
  <si>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</si>
  <si>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</si>
  <si>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</si>
  <si>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</si>
  <si>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</si>
  <si>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</si>
  <si>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</si>
  <si>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</si>
  <si>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</si>
  <si>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</si>
  <si>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</si>
  <si>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</si>
  <si>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</si>
  <si>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</si>
  <si>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</si>
  <si>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</si>
  <si>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</si>
  <si>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</si>
  <si>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</si>
  <si>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</si>
  <si>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</si>
  <si>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</si>
  <si>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</si>
  <si>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</si>
  <si>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</si>
  <si>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</si>
  <si>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</si>
  <si>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</si>
  <si>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</si>
  <si>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</si>
  <si>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</si>
  <si>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</si>
  <si>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</si>
  <si>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</si>
  <si>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</si>
  <si>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</si>
  <si>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</si>
  <si>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</si>
  <si>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</si>
  <si>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</si>
  <si>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</si>
  <si>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</si>
  <si>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</si>
  <si>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</si>
  <si>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</si>
  <si>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</si>
  <si>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</si>
  <si>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</si>
  <si>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</si>
  <si>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</si>
  <si>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</si>
  <si>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</si>
  <si>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</si>
  <si>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</si>
  <si>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</si>
  <si>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</si>
  <si>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</si>
  <si>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</si>
  <si>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</si>
  <si>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</si>
  <si>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</si>
  <si>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</si>
  <si>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</si>
  <si>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</si>
  <si>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</si>
  <si>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</si>
  <si>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</si>
  <si>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</si>
  <si>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</si>
  <si>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</si>
  <si>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</si>
  <si>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</si>
  <si>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</si>
  <si>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</si>
  <si>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</si>
  <si>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</si>
  <si>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</si>
  <si>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</si>
  <si>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</si>
  <si>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</si>
  <si>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</si>
  <si>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</si>
  <si>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</si>
  <si>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</si>
  <si>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</si>
  <si>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</si>
  <si>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</si>
  <si>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</si>
  <si>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</si>
  <si>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</si>
  <si>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</si>
  <si>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</si>
  <si>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</si>
  <si>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</si>
  <si>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</si>
  <si>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</si>
  <si>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</si>
  <si>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</si>
  <si>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</si>
  <si>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</si>
  <si>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</si>
  <si>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</si>
  <si>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</si>
  <si>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</si>
  <si>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</si>
  <si>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</si>
  <si>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</si>
  <si>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</si>
  <si>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</si>
  <si>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</si>
  <si>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</si>
  <si>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</si>
  <si>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</si>
  <si>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</si>
  <si>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</si>
  <si>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</si>
  <si>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</si>
  <si>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</si>
  <si>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</si>
  <si>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</si>
  <si>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</si>
  <si>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</si>
  <si>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</si>
  <si>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</si>
  <si>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</si>
  <si>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</si>
  <si>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</si>
  <si>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</si>
  <si>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</si>
  <si>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</si>
  <si>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</si>
  <si>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</si>
  <si>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</si>
  <si>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</si>
  <si>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</si>
  <si>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</si>
  <si>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</si>
  <si>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</si>
  <si>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</si>
  <si>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</si>
  <si>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</si>
  <si>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</si>
  <si>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</si>
  <si>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</si>
  <si>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</si>
  <si>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</si>
  <si>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</si>
  <si>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</si>
  <si>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</si>
  <si>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</si>
  <si>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</si>
  <si>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</si>
  <si>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</si>
  <si>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</si>
  <si>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</si>
  <si>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</si>
  <si>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</si>
  <si>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</si>
  <si>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</si>
  <si>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</si>
  <si>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</si>
  <si>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</si>
  <si>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</si>
  <si>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</si>
  <si>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</si>
  <si>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</si>
  <si>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</si>
  <si>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</si>
  <si>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</si>
  <si>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</si>
  <si>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</si>
  <si>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</si>
  <si>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</si>
  <si>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</si>
  <si>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</si>
  <si>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</si>
  <si>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</si>
  <si>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</si>
  <si>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</si>
  <si>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</si>
  <si>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</si>
  <si>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</si>
  <si>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</si>
  <si>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</si>
  <si>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</si>
  <si>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</si>
  <si>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</si>
  <si>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</si>
  <si>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</si>
  <si>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</si>
  <si>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</si>
  <si>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</si>
  <si>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</si>
  <si>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</si>
  <si>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</si>
  <si>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</si>
  <si>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</si>
  <si>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</si>
  <si>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</si>
  <si>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</si>
  <si>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</si>
  <si>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</si>
  <si>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</si>
  <si>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</si>
  <si>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</si>
  <si>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</si>
  <si>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</si>
  <si>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</si>
  <si>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</si>
  <si>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</si>
  <si>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</si>
  <si>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</si>
  <si>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</si>
  <si>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</si>
  <si>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</si>
  <si>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</si>
  <si>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</si>
  <si>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</si>
  <si>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</si>
  <si>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</si>
  <si>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</si>
  <si>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</si>
  <si>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</si>
  <si>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</si>
  <si>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</si>
  <si>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</si>
  <si>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</si>
  <si>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</si>
  <si>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</si>
  <si>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</si>
  <si>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</si>
  <si>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</si>
  <si>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</si>
  <si>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</si>
  <si>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</si>
  <si>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</si>
  <si>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</si>
  <si>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</si>
  <si>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</si>
  <si>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</si>
  <si>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</si>
  <si>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</si>
  <si>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</si>
  <si>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</si>
  <si>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</si>
  <si>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</si>
  <si>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</si>
  <si>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</si>
  <si>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</si>
  <si>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</si>
  <si>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</si>
  <si>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</si>
  <si>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Hinsdale SAU92</t>
  </si>
  <si>
    <t>08/05</t>
  </si>
  <si>
    <t>08/25</t>
  </si>
  <si>
    <t>audit adjustment</t>
  </si>
  <si>
    <t>Health Trust return of surplus $62,386.17 $22,239.67 and $70,437.08 less employee share distributions amounted to net</t>
  </si>
  <si>
    <t>surplus $125,410.62 recognized as return of prior year expense.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</si>
</sst>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255</v>
      </c>
      <c r="C2" s="21">
        <v>255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1573160.64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52071.57</v>
      </c>
      <c r="G12" s="18">
        <v>13527.97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7838.34</v>
      </c>
      <c r="G13" s="18">
        <v>11429.24</v>
      </c>
      <c r="H13" s="18">
        <v>69315.13</v>
      </c>
      <c r="I13" s="18"/>
      <c r="J13" s="67">
        <f>SUM(I442)</f>
        <v>396085.01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171.32</v>
      </c>
      <c r="G14" s="18">
        <v>1311.42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263.26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111616.08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1744857.9500000002</v>
      </c>
      <c r="G19" s="41">
        <f>SUM(G9:G18)</f>
        <v>26531.889999999996</v>
      </c>
      <c r="H19" s="41">
        <f>SUM(H9:H18)</f>
        <v>69315.13</v>
      </c>
      <c r="I19" s="41">
        <f>SUM(I9:I18)</f>
        <v>0</v>
      </c>
      <c r="J19" s="41">
        <f>SUM(J9:J18)</f>
        <v>396085.01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65599.539999999994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50980.08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85078.43</v>
      </c>
      <c r="G24" s="18">
        <v>22685.99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679256.64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815315.15</v>
      </c>
      <c r="G32" s="41">
        <f>SUM(G22:G31)</f>
        <v>22685.99</v>
      </c>
      <c r="H32" s="41">
        <f>SUM(H22:H31)</f>
        <v>65599.539999999994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3845.9</v>
      </c>
      <c r="H48" s="18">
        <v>3715.59</v>
      </c>
      <c r="I48" s="18"/>
      <c r="J48" s="13">
        <f>SUM(I459)</f>
        <v>396085.01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127161.71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652381.09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929542.8</v>
      </c>
      <c r="G51" s="41">
        <f>SUM(G35:G50)</f>
        <v>3845.9</v>
      </c>
      <c r="H51" s="41">
        <f>SUM(H35:H50)</f>
        <v>3715.59</v>
      </c>
      <c r="I51" s="41">
        <f>SUM(I35:I50)</f>
        <v>0</v>
      </c>
      <c r="J51" s="41">
        <f>SUM(J35:J50)</f>
        <v>396085.01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1744857.9500000002</v>
      </c>
      <c r="G52" s="41">
        <f>G51+G32</f>
        <v>26531.890000000003</v>
      </c>
      <c r="H52" s="41">
        <f>H51+H32</f>
        <v>69315.12999999999</v>
      </c>
      <c r="I52" s="41">
        <f>I51+I32</f>
        <v>0</v>
      </c>
      <c r="J52" s="41">
        <f>J51+J32</f>
        <v>396085.01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4903650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4903650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7620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12290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82487.33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>
        <v>19245.5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102397.33</v>
      </c>
      <c r="G79" s="45" t="s">
        <v>289</v>
      </c>
      <c r="H79" s="41">
        <f>SUM(H63:H78)</f>
        <v>19245.5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15001.06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112217.96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7143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6000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139992.23000000001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98523.03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245658.26</v>
      </c>
      <c r="G111" s="41">
        <f>SUM(G96:G110)</f>
        <v>112217.96</v>
      </c>
      <c r="H111" s="41">
        <f>SUM(H96:H110)</f>
        <v>6000</v>
      </c>
      <c r="I111" s="41">
        <f>SUM(I96:I110)</f>
        <v>0</v>
      </c>
      <c r="J111" s="41">
        <f>SUM(J96:J110)</f>
        <v>15001.06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5251705.59</v>
      </c>
      <c r="G112" s="41">
        <f>G60+G111</f>
        <v>112217.96</v>
      </c>
      <c r="H112" s="41">
        <f>H60+H79+H94+H111</f>
        <v>25245.5</v>
      </c>
      <c r="I112" s="41">
        <f>I60+I111</f>
        <v>0</v>
      </c>
      <c r="J112" s="41">
        <f>J60+J111</f>
        <v>15001.06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4189809.85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599073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15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4788897.8499999996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462802.59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107264.99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17323.189999999999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1222.4000000000001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12635.17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588613.17000000004</v>
      </c>
      <c r="G136" s="41">
        <f>SUM(G123:G135)</f>
        <v>12635.17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5377511.0199999996</v>
      </c>
      <c r="G140" s="41">
        <f>G121+SUM(G136:G137)</f>
        <v>12635.17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58372.04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185546.38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174438.26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152918.17000000001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124322.29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119959.74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119959.74</v>
      </c>
      <c r="G162" s="41">
        <f>SUM(G150:G161)</f>
        <v>152918.17000000001</v>
      </c>
      <c r="H162" s="41">
        <f>SUM(H150:H161)</f>
        <v>542678.97000000009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119959.74</v>
      </c>
      <c r="G169" s="41">
        <f>G147+G162+SUM(G163:G168)</f>
        <v>152918.17000000001</v>
      </c>
      <c r="H169" s="41">
        <f>H147+H162+SUM(H163:H168)</f>
        <v>542678.97000000009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17875.75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17875.75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>
        <v>89600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89600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17875.75</v>
      </c>
      <c r="G192" s="41">
        <f>G183+SUM(G188:G191)</f>
        <v>0</v>
      </c>
      <c r="H192" s="41">
        <f>+H183+SUM(H188:H191)</f>
        <v>0</v>
      </c>
      <c r="I192" s="41">
        <f>I177+I183+SUM(I188:I191)</f>
        <v>89600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10767052.1</v>
      </c>
      <c r="G193" s="47">
        <f>G112+G140+G169+G192</f>
        <v>277771.30000000005</v>
      </c>
      <c r="H193" s="47">
        <f>H112+H140+H169+H192</f>
        <v>567924.47000000009</v>
      </c>
      <c r="I193" s="47">
        <f>I112+I140+I169+I192</f>
        <v>89600</v>
      </c>
      <c r="J193" s="47">
        <f>J112+J140+J192</f>
        <v>65001.06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841233.34</v>
      </c>
      <c r="G197" s="18">
        <v>430535.87</v>
      </c>
      <c r="H197" s="18">
        <v>3733.75</v>
      </c>
      <c r="I197" s="18">
        <v>47683.39</v>
      </c>
      <c r="J197" s="18"/>
      <c r="K197" s="18"/>
      <c r="L197" s="19">
        <f>SUM(F197:K197)</f>
        <v>1323186.3499999999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482404.99</v>
      </c>
      <c r="G198" s="18">
        <v>120761.24</v>
      </c>
      <c r="H198" s="18">
        <v>23661.41</v>
      </c>
      <c r="I198" s="18">
        <v>1085.55</v>
      </c>
      <c r="J198" s="18"/>
      <c r="K198" s="18"/>
      <c r="L198" s="19">
        <f>SUM(F198:K198)</f>
        <v>627913.19000000006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20583.400000000001</v>
      </c>
      <c r="G200" s="18">
        <v>3008.34</v>
      </c>
      <c r="H200" s="18"/>
      <c r="I200" s="18"/>
      <c r="J200" s="18"/>
      <c r="K200" s="18"/>
      <c r="L200" s="19">
        <f>SUM(F200:K200)</f>
        <v>23591.74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236326.5</v>
      </c>
      <c r="G202" s="18">
        <v>121919.74</v>
      </c>
      <c r="H202" s="18">
        <v>28755.599999999999</v>
      </c>
      <c r="I202" s="18">
        <v>14173.31</v>
      </c>
      <c r="J202" s="18"/>
      <c r="K202" s="18">
        <v>149.52000000000001</v>
      </c>
      <c r="L202" s="19">
        <f t="shared" ref="L202:L208" si="0">SUM(F202:K202)</f>
        <v>401324.67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24819.75</v>
      </c>
      <c r="G203" s="18">
        <v>2324.62</v>
      </c>
      <c r="H203" s="18">
        <v>10295.39</v>
      </c>
      <c r="I203" s="18">
        <v>4993.26</v>
      </c>
      <c r="J203" s="18"/>
      <c r="K203" s="18">
        <v>59.52</v>
      </c>
      <c r="L203" s="19">
        <f t="shared" si="0"/>
        <v>42492.539999999994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230871.5</v>
      </c>
      <c r="G204" s="18">
        <v>105969.16</v>
      </c>
      <c r="H204" s="18">
        <v>26180</v>
      </c>
      <c r="I204" s="18">
        <v>15757.18</v>
      </c>
      <c r="J204" s="18">
        <v>104.32</v>
      </c>
      <c r="K204" s="18">
        <v>4049.25</v>
      </c>
      <c r="L204" s="19">
        <f t="shared" si="0"/>
        <v>382931.41000000003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229115.66</v>
      </c>
      <c r="G205" s="18">
        <v>103252.11</v>
      </c>
      <c r="H205" s="18">
        <v>3640.43</v>
      </c>
      <c r="I205" s="18">
        <v>6181.17</v>
      </c>
      <c r="J205" s="18"/>
      <c r="K205" s="18">
        <v>635.20000000000005</v>
      </c>
      <c r="L205" s="19">
        <f t="shared" si="0"/>
        <v>342824.57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130380.78</v>
      </c>
      <c r="G207" s="18">
        <v>78620.69</v>
      </c>
      <c r="H207" s="18">
        <v>104732.2</v>
      </c>
      <c r="I207" s="18">
        <v>180415.67</v>
      </c>
      <c r="J207" s="18">
        <v>7027.14</v>
      </c>
      <c r="K207" s="18"/>
      <c r="L207" s="19">
        <f t="shared" si="0"/>
        <v>501176.48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119903.17</v>
      </c>
      <c r="I208" s="18"/>
      <c r="J208" s="18"/>
      <c r="K208" s="18"/>
      <c r="L208" s="19">
        <f t="shared" si="0"/>
        <v>119903.17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576</v>
      </c>
      <c r="G209" s="18">
        <v>125.32</v>
      </c>
      <c r="H209" s="18">
        <v>34137.800000000003</v>
      </c>
      <c r="I209" s="18">
        <v>11318.88</v>
      </c>
      <c r="J209" s="18">
        <v>34193.86</v>
      </c>
      <c r="K209" s="18"/>
      <c r="L209" s="19">
        <f>SUM(F209:K209)</f>
        <v>80351.86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2196311.92</v>
      </c>
      <c r="G211" s="41">
        <f t="shared" si="1"/>
        <v>966517.09</v>
      </c>
      <c r="H211" s="41">
        <f t="shared" si="1"/>
        <v>355039.74999999994</v>
      </c>
      <c r="I211" s="41">
        <f t="shared" si="1"/>
        <v>281608.41000000003</v>
      </c>
      <c r="J211" s="41">
        <f t="shared" si="1"/>
        <v>41325.32</v>
      </c>
      <c r="K211" s="41">
        <f t="shared" si="1"/>
        <v>4893.49</v>
      </c>
      <c r="L211" s="41">
        <f t="shared" si="1"/>
        <v>3845695.98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532560.94999999995</v>
      </c>
      <c r="G215" s="18">
        <v>285406.99</v>
      </c>
      <c r="H215" s="18">
        <v>3839.44</v>
      </c>
      <c r="I215" s="18">
        <v>20019.91</v>
      </c>
      <c r="J215" s="18"/>
      <c r="K215" s="18"/>
      <c r="L215" s="19">
        <f>SUM(F215:K215)</f>
        <v>841827.28999999992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193970.61</v>
      </c>
      <c r="G216" s="18">
        <v>43930.22</v>
      </c>
      <c r="H216" s="18">
        <v>93635.47</v>
      </c>
      <c r="I216" s="18">
        <v>753.52</v>
      </c>
      <c r="J216" s="18"/>
      <c r="K216" s="18"/>
      <c r="L216" s="19">
        <f>SUM(F216:K216)</f>
        <v>332289.82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17314.21</v>
      </c>
      <c r="G218" s="18">
        <v>2400.73</v>
      </c>
      <c r="H218" s="18"/>
      <c r="I218" s="18"/>
      <c r="J218" s="18"/>
      <c r="K218" s="18"/>
      <c r="L218" s="19">
        <f>SUM(F218:K218)</f>
        <v>19714.939999999999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158268.85999999999</v>
      </c>
      <c r="G220" s="18">
        <v>83453.78</v>
      </c>
      <c r="H220" s="18">
        <v>15556.85</v>
      </c>
      <c r="I220" s="18">
        <v>4110.59</v>
      </c>
      <c r="J220" s="18"/>
      <c r="K220" s="18">
        <v>106.85</v>
      </c>
      <c r="L220" s="19">
        <f t="shared" ref="L220:L226" si="2">SUM(F220:K220)</f>
        <v>261496.93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24185</v>
      </c>
      <c r="G221" s="18">
        <v>5565.96</v>
      </c>
      <c r="H221" s="18">
        <v>5654.41</v>
      </c>
      <c r="I221" s="18">
        <v>6330.19</v>
      </c>
      <c r="J221" s="18"/>
      <c r="K221" s="18">
        <v>28.52</v>
      </c>
      <c r="L221" s="19">
        <f t="shared" si="2"/>
        <v>41764.079999999994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110625.93</v>
      </c>
      <c r="G222" s="18">
        <v>50776.89</v>
      </c>
      <c r="H222" s="18">
        <v>12544.58</v>
      </c>
      <c r="I222" s="18">
        <v>7550.32</v>
      </c>
      <c r="J222" s="18">
        <v>49.99</v>
      </c>
      <c r="K222" s="18">
        <v>1940.26</v>
      </c>
      <c r="L222" s="19">
        <f t="shared" si="2"/>
        <v>183487.97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159660.25</v>
      </c>
      <c r="G223" s="18">
        <v>54574.2</v>
      </c>
      <c r="H223" s="18">
        <v>15164.86</v>
      </c>
      <c r="I223" s="18">
        <v>678.23</v>
      </c>
      <c r="J223" s="18"/>
      <c r="K223" s="18">
        <v>490.16</v>
      </c>
      <c r="L223" s="19">
        <f t="shared" si="2"/>
        <v>230567.7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62474.13</v>
      </c>
      <c r="G225" s="18">
        <v>37672.42</v>
      </c>
      <c r="H225" s="18">
        <v>50184.18</v>
      </c>
      <c r="I225" s="18">
        <v>86447.11</v>
      </c>
      <c r="J225" s="18">
        <v>3367.17</v>
      </c>
      <c r="K225" s="18"/>
      <c r="L225" s="19">
        <f t="shared" si="2"/>
        <v>240145.00999999998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87966.3</v>
      </c>
      <c r="I226" s="18"/>
      <c r="J226" s="18"/>
      <c r="K226" s="18"/>
      <c r="L226" s="19">
        <f t="shared" si="2"/>
        <v>87966.3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276</v>
      </c>
      <c r="G227" s="18">
        <v>60.05</v>
      </c>
      <c r="H227" s="18">
        <v>16357.7</v>
      </c>
      <c r="I227" s="18">
        <v>5423.63</v>
      </c>
      <c r="J227" s="18">
        <v>16384.560000000001</v>
      </c>
      <c r="K227" s="18"/>
      <c r="L227" s="19">
        <f>SUM(F227:K227)</f>
        <v>38501.94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1259335.9399999997</v>
      </c>
      <c r="G229" s="41">
        <f>SUM(G215:G228)</f>
        <v>563841.24000000011</v>
      </c>
      <c r="H229" s="41">
        <f>SUM(H215:H228)</f>
        <v>300903.78999999998</v>
      </c>
      <c r="I229" s="41">
        <f>SUM(I215:I228)</f>
        <v>131313.5</v>
      </c>
      <c r="J229" s="41">
        <f>SUM(J215:J228)</f>
        <v>19801.72</v>
      </c>
      <c r="K229" s="41">
        <f t="shared" si="3"/>
        <v>2565.79</v>
      </c>
      <c r="L229" s="41">
        <f t="shared" si="3"/>
        <v>2277761.9799999995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677804.85</v>
      </c>
      <c r="G233" s="18">
        <v>363245.24</v>
      </c>
      <c r="H233" s="18">
        <v>13612.56</v>
      </c>
      <c r="I233" s="18">
        <v>70979.69</v>
      </c>
      <c r="J233" s="18"/>
      <c r="K233" s="18">
        <v>3054.18</v>
      </c>
      <c r="L233" s="19">
        <f>SUM(F233:K233)</f>
        <v>1128696.5199999998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251631.68</v>
      </c>
      <c r="G234" s="18">
        <v>56275.37</v>
      </c>
      <c r="H234" s="18">
        <v>331980.32</v>
      </c>
      <c r="I234" s="18">
        <v>2260.5500000000002</v>
      </c>
      <c r="J234" s="18"/>
      <c r="K234" s="18"/>
      <c r="L234" s="19">
        <f>SUM(F234:K234)</f>
        <v>642147.92000000004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14340</v>
      </c>
      <c r="G235" s="18">
        <v>1097.05</v>
      </c>
      <c r="H235" s="18">
        <v>44673.37</v>
      </c>
      <c r="I235" s="18">
        <v>8</v>
      </c>
      <c r="J235" s="18"/>
      <c r="K235" s="18"/>
      <c r="L235" s="19">
        <f>SUM(F235:K235)</f>
        <v>60118.42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64290.46</v>
      </c>
      <c r="G236" s="18">
        <v>16647.71</v>
      </c>
      <c r="H236" s="18">
        <v>25129.759999999998</v>
      </c>
      <c r="I236" s="18">
        <v>19413.53</v>
      </c>
      <c r="J236" s="18">
        <v>1182.3499999999999</v>
      </c>
      <c r="K236" s="18">
        <v>2019.75</v>
      </c>
      <c r="L236" s="19">
        <f>SUM(F236:K236)</f>
        <v>128683.56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200804.63</v>
      </c>
      <c r="G238" s="18">
        <v>105902.07</v>
      </c>
      <c r="H238" s="18">
        <v>19636.240000000002</v>
      </c>
      <c r="I238" s="18">
        <v>5219.8500000000004</v>
      </c>
      <c r="J238" s="18"/>
      <c r="K238" s="18">
        <v>135.13</v>
      </c>
      <c r="L238" s="19">
        <f t="shared" ref="L238:L244" si="4">SUM(F238:K238)</f>
        <v>331697.91999999998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30755</v>
      </c>
      <c r="G239" s="18">
        <v>7079.55</v>
      </c>
      <c r="H239" s="18">
        <v>7138.02</v>
      </c>
      <c r="I239" s="18">
        <v>8047.41</v>
      </c>
      <c r="J239" s="18"/>
      <c r="K239" s="18">
        <v>35.96</v>
      </c>
      <c r="L239" s="19">
        <f t="shared" si="4"/>
        <v>53055.94000000001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139484.87</v>
      </c>
      <c r="G240" s="18">
        <v>64023.040000000001</v>
      </c>
      <c r="H240" s="18">
        <v>15817.09</v>
      </c>
      <c r="I240" s="18">
        <v>9519.9599999999991</v>
      </c>
      <c r="J240" s="18">
        <v>63.02</v>
      </c>
      <c r="K240" s="18">
        <v>2446.42</v>
      </c>
      <c r="L240" s="19">
        <f t="shared" si="4"/>
        <v>231354.4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203046.92</v>
      </c>
      <c r="G241" s="18">
        <v>69423.820000000007</v>
      </c>
      <c r="H241" s="18">
        <v>19300.71</v>
      </c>
      <c r="I241" s="18">
        <v>863.21</v>
      </c>
      <c r="J241" s="18"/>
      <c r="K241" s="18">
        <v>623.84</v>
      </c>
      <c r="L241" s="19">
        <f t="shared" si="4"/>
        <v>293258.50000000006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78771.73</v>
      </c>
      <c r="G243" s="18">
        <v>47500</v>
      </c>
      <c r="H243" s="18">
        <v>63275.71</v>
      </c>
      <c r="I243" s="18">
        <v>109003.2</v>
      </c>
      <c r="J243" s="18">
        <v>4245.55</v>
      </c>
      <c r="K243" s="18"/>
      <c r="L243" s="19">
        <f t="shared" si="4"/>
        <v>302796.19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6879.5</v>
      </c>
      <c r="G244" s="18">
        <v>526.32000000000005</v>
      </c>
      <c r="H244" s="18">
        <v>180209.37</v>
      </c>
      <c r="I244" s="18"/>
      <c r="J244" s="18"/>
      <c r="K244" s="18"/>
      <c r="L244" s="19">
        <f t="shared" si="4"/>
        <v>187615.19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348</v>
      </c>
      <c r="G245" s="18">
        <v>75.709999999999994</v>
      </c>
      <c r="H245" s="18">
        <v>20624.93</v>
      </c>
      <c r="I245" s="18">
        <v>6838.49</v>
      </c>
      <c r="J245" s="18">
        <v>20658.79</v>
      </c>
      <c r="K245" s="18"/>
      <c r="L245" s="19">
        <f>SUM(F245:K245)</f>
        <v>48545.919999999998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1668157.6400000001</v>
      </c>
      <c r="G247" s="41">
        <f t="shared" si="5"/>
        <v>731795.88</v>
      </c>
      <c r="H247" s="41">
        <f t="shared" si="5"/>
        <v>741398.08000000007</v>
      </c>
      <c r="I247" s="41">
        <f t="shared" si="5"/>
        <v>232153.89</v>
      </c>
      <c r="J247" s="41">
        <f t="shared" si="5"/>
        <v>26149.71</v>
      </c>
      <c r="K247" s="41">
        <f t="shared" si="5"/>
        <v>8315.2800000000007</v>
      </c>
      <c r="L247" s="41">
        <f t="shared" si="5"/>
        <v>3407970.4799999995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5123805.5</v>
      </c>
      <c r="G257" s="41">
        <f t="shared" si="8"/>
        <v>2262154.21</v>
      </c>
      <c r="H257" s="41">
        <f t="shared" si="8"/>
        <v>1397341.62</v>
      </c>
      <c r="I257" s="41">
        <f t="shared" si="8"/>
        <v>645075.80000000005</v>
      </c>
      <c r="J257" s="41">
        <f t="shared" si="8"/>
        <v>87276.75</v>
      </c>
      <c r="K257" s="41">
        <f t="shared" si="8"/>
        <v>15774.560000000001</v>
      </c>
      <c r="L257" s="41">
        <f t="shared" si="8"/>
        <v>9531428.4399999976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650000</v>
      </c>
      <c r="L260" s="19">
        <f>SUM(F260:K260)</f>
        <v>650000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322973.5</v>
      </c>
      <c r="L261" s="19">
        <f>SUM(F261:K261)</f>
        <v>322973.5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1022973.5</v>
      </c>
      <c r="L270" s="41">
        <f t="shared" si="9"/>
        <v>1022973.5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5123805.5</v>
      </c>
      <c r="G271" s="42">
        <f t="shared" si="11"/>
        <v>2262154.21</v>
      </c>
      <c r="H271" s="42">
        <f t="shared" si="11"/>
        <v>1397341.62</v>
      </c>
      <c r="I271" s="42">
        <f t="shared" si="11"/>
        <v>645075.80000000005</v>
      </c>
      <c r="J271" s="42">
        <f t="shared" si="11"/>
        <v>87276.75</v>
      </c>
      <c r="K271" s="42">
        <f t="shared" si="11"/>
        <v>1038748.06</v>
      </c>
      <c r="L271" s="42">
        <f t="shared" si="11"/>
        <v>10554401.939999998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88690.06</v>
      </c>
      <c r="G276" s="18">
        <v>11767.89</v>
      </c>
      <c r="H276" s="18">
        <v>3852.6</v>
      </c>
      <c r="I276" s="18">
        <v>4693.1400000000003</v>
      </c>
      <c r="J276" s="18"/>
      <c r="K276" s="18">
        <v>1200.21</v>
      </c>
      <c r="L276" s="19">
        <f>SUM(F276:K276)</f>
        <v>110203.90000000001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34372.92</v>
      </c>
      <c r="G277" s="18">
        <v>22350</v>
      </c>
      <c r="H277" s="18"/>
      <c r="I277" s="18">
        <v>3845.41</v>
      </c>
      <c r="J277" s="18"/>
      <c r="K277" s="18"/>
      <c r="L277" s="19">
        <f>SUM(F277:K277)</f>
        <v>60568.33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900</v>
      </c>
      <c r="I281" s="18"/>
      <c r="J281" s="18"/>
      <c r="K281" s="18"/>
      <c r="L281" s="19">
        <f t="shared" ref="L281:L287" si="12">SUM(F281:K281)</f>
        <v>900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37943.5</v>
      </c>
      <c r="G282" s="18">
        <v>16429.419999999998</v>
      </c>
      <c r="H282" s="18">
        <v>31152.03</v>
      </c>
      <c r="I282" s="18">
        <v>6005.9</v>
      </c>
      <c r="J282" s="18"/>
      <c r="K282" s="18">
        <v>480</v>
      </c>
      <c r="L282" s="19">
        <f t="shared" si="12"/>
        <v>92010.849999999991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161006.47999999998</v>
      </c>
      <c r="G290" s="42">
        <f t="shared" si="13"/>
        <v>50547.31</v>
      </c>
      <c r="H290" s="42">
        <f t="shared" si="13"/>
        <v>35904.629999999997</v>
      </c>
      <c r="I290" s="42">
        <f t="shared" si="13"/>
        <v>14544.449999999999</v>
      </c>
      <c r="J290" s="42">
        <f t="shared" si="13"/>
        <v>0</v>
      </c>
      <c r="K290" s="42">
        <f t="shared" si="13"/>
        <v>1680.21</v>
      </c>
      <c r="L290" s="41">
        <f t="shared" si="13"/>
        <v>263683.08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42497.32</v>
      </c>
      <c r="G295" s="18">
        <v>5638.78</v>
      </c>
      <c r="H295" s="18">
        <v>1846.04</v>
      </c>
      <c r="I295" s="18">
        <v>2248.8000000000002</v>
      </c>
      <c r="J295" s="18"/>
      <c r="K295" s="18">
        <v>575.1</v>
      </c>
      <c r="L295" s="19">
        <f>SUM(F295:K295)</f>
        <v>52806.04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16470.36</v>
      </c>
      <c r="G296" s="18">
        <v>10709.37</v>
      </c>
      <c r="H296" s="18"/>
      <c r="I296" s="18">
        <v>1019.13</v>
      </c>
      <c r="J296" s="18"/>
      <c r="K296" s="18"/>
      <c r="L296" s="19">
        <f>SUM(F296:K296)</f>
        <v>28198.860000000004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18181.259999999998</v>
      </c>
      <c r="G301" s="18">
        <v>7872.43</v>
      </c>
      <c r="H301" s="18">
        <v>14927.02</v>
      </c>
      <c r="I301" s="18">
        <v>2877.82</v>
      </c>
      <c r="J301" s="18"/>
      <c r="K301" s="18">
        <v>230</v>
      </c>
      <c r="L301" s="19">
        <f t="shared" si="14"/>
        <v>44088.53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77148.94</v>
      </c>
      <c r="G309" s="42">
        <f t="shared" si="15"/>
        <v>24220.58</v>
      </c>
      <c r="H309" s="42">
        <f t="shared" si="15"/>
        <v>16773.060000000001</v>
      </c>
      <c r="I309" s="42">
        <f t="shared" si="15"/>
        <v>6145.75</v>
      </c>
      <c r="J309" s="42">
        <f t="shared" si="15"/>
        <v>0</v>
      </c>
      <c r="K309" s="42">
        <f t="shared" si="15"/>
        <v>805.1</v>
      </c>
      <c r="L309" s="41">
        <f t="shared" si="15"/>
        <v>125093.43000000001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53583.58</v>
      </c>
      <c r="G314" s="18">
        <v>7109.77</v>
      </c>
      <c r="H314" s="18">
        <v>2327.6</v>
      </c>
      <c r="I314" s="18">
        <v>2835.44</v>
      </c>
      <c r="J314" s="18"/>
      <c r="K314" s="18">
        <v>725.12</v>
      </c>
      <c r="L314" s="19">
        <f>SUM(F314:K314)</f>
        <v>66581.509999999995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20766.97</v>
      </c>
      <c r="G315" s="18">
        <v>13503.13</v>
      </c>
      <c r="H315" s="18"/>
      <c r="I315" s="18">
        <v>1284.99</v>
      </c>
      <c r="J315" s="18"/>
      <c r="K315" s="18"/>
      <c r="L315" s="19">
        <f>SUM(F315:K315)</f>
        <v>35555.089999999997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>
        <v>4500</v>
      </c>
      <c r="L319" s="19">
        <f t="shared" ref="L319:L325" si="16">SUM(F319:K319)</f>
        <v>4500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22924.2</v>
      </c>
      <c r="G320" s="18">
        <v>9926.11</v>
      </c>
      <c r="H320" s="18">
        <v>18821.02</v>
      </c>
      <c r="I320" s="18">
        <v>3628.56</v>
      </c>
      <c r="J320" s="18"/>
      <c r="K320" s="18">
        <v>290</v>
      </c>
      <c r="L320" s="19">
        <f t="shared" si="16"/>
        <v>55589.89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97274.75</v>
      </c>
      <c r="G328" s="42">
        <f t="shared" si="17"/>
        <v>30539.010000000002</v>
      </c>
      <c r="H328" s="42">
        <f t="shared" si="17"/>
        <v>21148.62</v>
      </c>
      <c r="I328" s="42">
        <f t="shared" si="17"/>
        <v>7748.99</v>
      </c>
      <c r="J328" s="42">
        <f t="shared" si="17"/>
        <v>0</v>
      </c>
      <c r="K328" s="42">
        <f t="shared" si="17"/>
        <v>5515.12</v>
      </c>
      <c r="L328" s="41">
        <f t="shared" si="17"/>
        <v>162226.49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335430.17</v>
      </c>
      <c r="G338" s="41">
        <f t="shared" si="20"/>
        <v>105306.9</v>
      </c>
      <c r="H338" s="41">
        <f t="shared" si="20"/>
        <v>73826.31</v>
      </c>
      <c r="I338" s="41">
        <f t="shared" si="20"/>
        <v>28439.189999999995</v>
      </c>
      <c r="J338" s="41">
        <f t="shared" si="20"/>
        <v>0</v>
      </c>
      <c r="K338" s="41">
        <f t="shared" si="20"/>
        <v>8000.43</v>
      </c>
      <c r="L338" s="41">
        <f t="shared" si="20"/>
        <v>551003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17875.75</v>
      </c>
      <c r="L344" s="19">
        <f t="shared" ref="L344:L350" si="21">SUM(F344:K344)</f>
        <v>17875.75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17875.75</v>
      </c>
      <c r="L351" s="41">
        <f>SUM(L341:L350)</f>
        <v>17875.75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335430.17</v>
      </c>
      <c r="G352" s="41">
        <f>G338</f>
        <v>105306.9</v>
      </c>
      <c r="H352" s="41">
        <f>H338</f>
        <v>73826.31</v>
      </c>
      <c r="I352" s="41">
        <f>I338</f>
        <v>28439.189999999995</v>
      </c>
      <c r="J352" s="41">
        <f>J338</f>
        <v>0</v>
      </c>
      <c r="K352" s="47">
        <f>K338+K351</f>
        <v>25876.18</v>
      </c>
      <c r="L352" s="41">
        <f>L338+L351</f>
        <v>568878.75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131484.19</v>
      </c>
      <c r="I358" s="18"/>
      <c r="J358" s="18"/>
      <c r="K358" s="18"/>
      <c r="L358" s="13">
        <f>SUM(F358:K358)</f>
        <v>131484.19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63002.84</v>
      </c>
      <c r="I359" s="18"/>
      <c r="J359" s="18"/>
      <c r="K359" s="18"/>
      <c r="L359" s="19">
        <f>SUM(F359:K359)</f>
        <v>63002.84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79438.37</v>
      </c>
      <c r="I360" s="18"/>
      <c r="J360" s="18"/>
      <c r="K360" s="18"/>
      <c r="L360" s="19">
        <f>SUM(F360:K360)</f>
        <v>79438.37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273925.40000000002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273925.40000000002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>
        <v>89600</v>
      </c>
      <c r="K379" s="18"/>
      <c r="L379" s="13">
        <f t="shared" si="23"/>
        <v>89600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89600</v>
      </c>
      <c r="K382" s="47">
        <f t="shared" si="24"/>
        <v>0</v>
      </c>
      <c r="L382" s="47">
        <f t="shared" si="24"/>
        <v>89600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3.65</v>
      </c>
      <c r="I389" s="18"/>
      <c r="J389" s="24" t="s">
        <v>289</v>
      </c>
      <c r="K389" s="24" t="s">
        <v>289</v>
      </c>
      <c r="L389" s="56">
        <f t="shared" si="25"/>
        <v>3.65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3.65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3.65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50000</v>
      </c>
      <c r="H396" s="18">
        <v>3752.29</v>
      </c>
      <c r="I396" s="18"/>
      <c r="J396" s="24" t="s">
        <v>289</v>
      </c>
      <c r="K396" s="24" t="s">
        <v>289</v>
      </c>
      <c r="L396" s="56">
        <f t="shared" si="26"/>
        <v>53752.29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11245.12</v>
      </c>
      <c r="I397" s="18"/>
      <c r="J397" s="24" t="s">
        <v>289</v>
      </c>
      <c r="K397" s="24" t="s">
        <v>289</v>
      </c>
      <c r="L397" s="56">
        <f t="shared" si="26"/>
        <v>11245.12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14997.41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64997.41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15001.06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65001.060000000005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89600</v>
      </c>
      <c r="L422" s="56">
        <f t="shared" si="29"/>
        <v>89600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89600</v>
      </c>
      <c r="L427" s="47">
        <f t="shared" si="30"/>
        <v>89600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89600</v>
      </c>
      <c r="L434" s="47">
        <f t="shared" si="32"/>
        <v>89600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32546.14</v>
      </c>
      <c r="G442" s="18">
        <v>363538.87</v>
      </c>
      <c r="H442" s="18"/>
      <c r="I442" s="56">
        <f t="shared" si="33"/>
        <v>396085.01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32546.14</v>
      </c>
      <c r="G446" s="13">
        <f>SUM(G439:G445)</f>
        <v>363538.87</v>
      </c>
      <c r="H446" s="13">
        <f>SUM(H439:H445)</f>
        <v>0</v>
      </c>
      <c r="I446" s="13">
        <f>SUM(I439:I445)</f>
        <v>396085.01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32546.14</v>
      </c>
      <c r="G459" s="18">
        <v>363538.87</v>
      </c>
      <c r="H459" s="18"/>
      <c r="I459" s="56">
        <f t="shared" si="34"/>
        <v>396085.01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32546.14</v>
      </c>
      <c r="G460" s="83">
        <f>SUM(G454:G459)</f>
        <v>363538.87</v>
      </c>
      <c r="H460" s="83">
        <f>SUM(H454:H459)</f>
        <v>0</v>
      </c>
      <c r="I460" s="83">
        <f>SUM(I454:I459)</f>
        <v>396085.01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32546.14</v>
      </c>
      <c r="G461" s="42">
        <f>G452+G460</f>
        <v>363538.87</v>
      </c>
      <c r="H461" s="42">
        <f>H452+H460</f>
        <v>0</v>
      </c>
      <c r="I461" s="42">
        <f>I452+I460</f>
        <v>396085.01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679253.81</v>
      </c>
      <c r="G465" s="18">
        <v>0</v>
      </c>
      <c r="H465" s="18">
        <v>4669.87</v>
      </c>
      <c r="I465" s="18">
        <v>0</v>
      </c>
      <c r="J465" s="18">
        <v>420683.95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10767052.1</v>
      </c>
      <c r="G468" s="18">
        <v>277771.3</v>
      </c>
      <c r="H468" s="18">
        <v>567924.47</v>
      </c>
      <c r="I468" s="18">
        <v>89600</v>
      </c>
      <c r="J468" s="18">
        <v>65001.06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37638.83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10804690.93</v>
      </c>
      <c r="G470" s="53">
        <f>SUM(G468:G469)</f>
        <v>277771.3</v>
      </c>
      <c r="H470" s="53">
        <f>SUM(H468:H469)</f>
        <v>567924.47</v>
      </c>
      <c r="I470" s="53">
        <f>SUM(I468:I469)</f>
        <v>89600</v>
      </c>
      <c r="J470" s="53">
        <f>SUM(J468:J469)</f>
        <v>65001.06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10554401.939999999</v>
      </c>
      <c r="G472" s="18">
        <v>273925.40000000002</v>
      </c>
      <c r="H472" s="18">
        <v>568878.75</v>
      </c>
      <c r="I472" s="18">
        <v>89600</v>
      </c>
      <c r="J472" s="18">
        <v>89600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10554401.939999999</v>
      </c>
      <c r="G474" s="53">
        <f>SUM(G472:G473)</f>
        <v>273925.40000000002</v>
      </c>
      <c r="H474" s="53">
        <f>SUM(H472:H473)</f>
        <v>568878.75</v>
      </c>
      <c r="I474" s="53">
        <f>SUM(I472:I473)</f>
        <v>89600</v>
      </c>
      <c r="J474" s="53">
        <f>SUM(J472:J473)</f>
        <v>89600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929542.80000000075</v>
      </c>
      <c r="G476" s="53">
        <f>(G465+G470)- G474</f>
        <v>3845.8999999999651</v>
      </c>
      <c r="H476" s="53">
        <f>(H465+H470)- H474</f>
        <v>3715.5899999999674</v>
      </c>
      <c r="I476" s="53">
        <f>(I465+I470)- I474</f>
        <v>0</v>
      </c>
      <c r="J476" s="53">
        <f>(J465+J470)- J474</f>
        <v>396085.01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914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13032960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4.04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7800000</v>
      </c>
      <c r="G495" s="18"/>
      <c r="H495" s="18"/>
      <c r="I495" s="18"/>
      <c r="J495" s="18"/>
      <c r="K495" s="53">
        <f>SUM(F495:J495)</f>
        <v>7800000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650000</v>
      </c>
      <c r="G497" s="18"/>
      <c r="H497" s="18"/>
      <c r="I497" s="18"/>
      <c r="J497" s="18"/>
      <c r="K497" s="53">
        <f t="shared" si="35"/>
        <v>650000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7150000</v>
      </c>
      <c r="G498" s="204"/>
      <c r="H498" s="204"/>
      <c r="I498" s="204"/>
      <c r="J498" s="204"/>
      <c r="K498" s="205">
        <f t="shared" si="35"/>
        <v>7150000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1399846.75</v>
      </c>
      <c r="G499" s="18"/>
      <c r="H499" s="18"/>
      <c r="I499" s="18"/>
      <c r="J499" s="18"/>
      <c r="K499" s="53">
        <f t="shared" si="35"/>
        <v>1399846.75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8549846.75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8549846.75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650000</v>
      </c>
      <c r="G501" s="204"/>
      <c r="H501" s="204"/>
      <c r="I501" s="204"/>
      <c r="J501" s="204"/>
      <c r="K501" s="205">
        <f t="shared" si="35"/>
        <v>650000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290473.5</v>
      </c>
      <c r="G502" s="18"/>
      <c r="H502" s="18"/>
      <c r="I502" s="18"/>
      <c r="J502" s="18"/>
      <c r="K502" s="53">
        <f t="shared" si="35"/>
        <v>290473.5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940473.5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940473.5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554015.24</v>
      </c>
      <c r="G521" s="18">
        <v>167323.74</v>
      </c>
      <c r="H521" s="18">
        <v>23661.41</v>
      </c>
      <c r="I521" s="18">
        <v>2804.08</v>
      </c>
      <c r="J521" s="18"/>
      <c r="K521" s="18"/>
      <c r="L521" s="88">
        <f>SUM(F521:K521)</f>
        <v>747804.47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193970.61</v>
      </c>
      <c r="G522" s="18">
        <v>43930.22</v>
      </c>
      <c r="H522" s="18">
        <v>90548.41</v>
      </c>
      <c r="I522" s="18">
        <v>3275.84</v>
      </c>
      <c r="J522" s="18"/>
      <c r="K522" s="18"/>
      <c r="L522" s="88">
        <f>SUM(F522:K522)</f>
        <v>331725.08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246871.67999999999</v>
      </c>
      <c r="G523" s="18">
        <v>55911.19</v>
      </c>
      <c r="H523" s="18">
        <v>321035.27</v>
      </c>
      <c r="I523" s="18">
        <v>4169.24</v>
      </c>
      <c r="J523" s="18"/>
      <c r="K523" s="18"/>
      <c r="L523" s="88">
        <f>SUM(F523:K523)</f>
        <v>627987.38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994857.53</v>
      </c>
      <c r="G524" s="108">
        <f t="shared" ref="G524:L524" si="36">SUM(G521:G523)</f>
        <v>267165.15000000002</v>
      </c>
      <c r="H524" s="108">
        <f t="shared" si="36"/>
        <v>435245.09</v>
      </c>
      <c r="I524" s="108">
        <f t="shared" si="36"/>
        <v>10249.16</v>
      </c>
      <c r="J524" s="108">
        <f t="shared" si="36"/>
        <v>0</v>
      </c>
      <c r="K524" s="108">
        <f t="shared" si="36"/>
        <v>0</v>
      </c>
      <c r="L524" s="89">
        <f t="shared" si="36"/>
        <v>1707516.9300000002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110611.05</v>
      </c>
      <c r="G526" s="18">
        <v>54883.95</v>
      </c>
      <c r="H526" s="18">
        <v>28755.599999999999</v>
      </c>
      <c r="I526" s="18">
        <v>2077.6</v>
      </c>
      <c r="J526" s="18"/>
      <c r="K526" s="18">
        <v>149.52000000000001</v>
      </c>
      <c r="L526" s="88">
        <f>SUM(F526:K526)</f>
        <v>196477.72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53001.13</v>
      </c>
      <c r="G527" s="18">
        <v>26298.560000000001</v>
      </c>
      <c r="H527" s="18">
        <v>16704.53</v>
      </c>
      <c r="I527" s="18">
        <v>995.52</v>
      </c>
      <c r="J527" s="18"/>
      <c r="K527" s="18">
        <v>71.650000000000006</v>
      </c>
      <c r="L527" s="88">
        <f>SUM(F527:K527)</f>
        <v>97071.39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66827.509999999995</v>
      </c>
      <c r="G528" s="18">
        <v>33159.06</v>
      </c>
      <c r="H528" s="18">
        <v>27746.49</v>
      </c>
      <c r="I528" s="18">
        <v>1255.21</v>
      </c>
      <c r="J528" s="18"/>
      <c r="K528" s="18">
        <v>90.33</v>
      </c>
      <c r="L528" s="88">
        <f>SUM(F528:K528)</f>
        <v>129078.6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230439.69</v>
      </c>
      <c r="G529" s="89">
        <f t="shared" ref="G529:L529" si="37">SUM(G526:G528)</f>
        <v>114341.56999999999</v>
      </c>
      <c r="H529" s="89">
        <f t="shared" si="37"/>
        <v>73206.62</v>
      </c>
      <c r="I529" s="89">
        <f t="shared" si="37"/>
        <v>4328.33</v>
      </c>
      <c r="J529" s="89">
        <f t="shared" si="37"/>
        <v>0</v>
      </c>
      <c r="K529" s="89">
        <f t="shared" si="37"/>
        <v>311.5</v>
      </c>
      <c r="L529" s="89">
        <f t="shared" si="37"/>
        <v>422627.70999999996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56983.64</v>
      </c>
      <c r="G531" s="18">
        <v>21742.87</v>
      </c>
      <c r="H531" s="18">
        <v>432.82</v>
      </c>
      <c r="I531" s="18">
        <v>596.07000000000005</v>
      </c>
      <c r="J531" s="18"/>
      <c r="K531" s="18">
        <v>147.56</v>
      </c>
      <c r="L531" s="88">
        <f>SUM(F531:K531)</f>
        <v>79902.960000000006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40488.370000000003</v>
      </c>
      <c r="G532" s="18">
        <v>15448.88</v>
      </c>
      <c r="H532" s="18">
        <v>307.52999999999997</v>
      </c>
      <c r="I532" s="18">
        <v>423.53</v>
      </c>
      <c r="J532" s="18"/>
      <c r="K532" s="18">
        <v>104.85</v>
      </c>
      <c r="L532" s="88">
        <f>SUM(F532:K532)</f>
        <v>56773.159999999996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52484.93</v>
      </c>
      <c r="G533" s="18">
        <v>20026.32</v>
      </c>
      <c r="H533" s="18">
        <v>398.65</v>
      </c>
      <c r="I533" s="18">
        <v>549.02</v>
      </c>
      <c r="J533" s="18"/>
      <c r="K533" s="18">
        <v>135.91999999999999</v>
      </c>
      <c r="L533" s="88">
        <f>SUM(F533:K533)</f>
        <v>73594.84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149956.94</v>
      </c>
      <c r="G534" s="89">
        <f t="shared" ref="G534:L534" si="38">SUM(G531:G533)</f>
        <v>57218.07</v>
      </c>
      <c r="H534" s="89">
        <f t="shared" si="38"/>
        <v>1139</v>
      </c>
      <c r="I534" s="89">
        <f t="shared" si="38"/>
        <v>1568.62</v>
      </c>
      <c r="J534" s="89">
        <f t="shared" si="38"/>
        <v>0</v>
      </c>
      <c r="K534" s="89">
        <f t="shared" si="38"/>
        <v>388.33</v>
      </c>
      <c r="L534" s="89">
        <f t="shared" si="38"/>
        <v>210270.96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278.54000000000002</v>
      </c>
      <c r="I536" s="18"/>
      <c r="J536" s="18"/>
      <c r="K536" s="18"/>
      <c r="L536" s="88">
        <f>SUM(F536:K536)</f>
        <v>278.54000000000002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197.91</v>
      </c>
      <c r="I537" s="18"/>
      <c r="J537" s="18"/>
      <c r="K537" s="18"/>
      <c r="L537" s="88">
        <f>SUM(F537:K537)</f>
        <v>197.91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256.55</v>
      </c>
      <c r="I538" s="18"/>
      <c r="J538" s="18"/>
      <c r="K538" s="18"/>
      <c r="L538" s="88">
        <f>SUM(F538:K538)</f>
        <v>256.55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733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733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28536.58</v>
      </c>
      <c r="I541" s="18"/>
      <c r="J541" s="18"/>
      <c r="K541" s="18"/>
      <c r="L541" s="88">
        <f>SUM(F541:K541)</f>
        <v>28536.58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35581.47</v>
      </c>
      <c r="I542" s="18"/>
      <c r="J542" s="18"/>
      <c r="K542" s="18"/>
      <c r="L542" s="88">
        <f>SUM(F542:K542)</f>
        <v>35581.47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94913.59</v>
      </c>
      <c r="I543" s="18"/>
      <c r="J543" s="18"/>
      <c r="K543" s="18"/>
      <c r="L543" s="88">
        <f>SUM(F543:K543)</f>
        <v>94913.59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159031.64000000001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159031.64000000001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1375254.16</v>
      </c>
      <c r="G545" s="89">
        <f t="shared" ref="G545:L545" si="41">G524+G529+G534+G539+G544</f>
        <v>438724.79000000004</v>
      </c>
      <c r="H545" s="89">
        <f t="shared" si="41"/>
        <v>669355.35000000009</v>
      </c>
      <c r="I545" s="89">
        <f t="shared" si="41"/>
        <v>16146.11</v>
      </c>
      <c r="J545" s="89">
        <f t="shared" si="41"/>
        <v>0</v>
      </c>
      <c r="K545" s="89">
        <f t="shared" si="41"/>
        <v>699.82999999999993</v>
      </c>
      <c r="L545" s="89">
        <f t="shared" si="41"/>
        <v>2500180.2400000002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747804.47</v>
      </c>
      <c r="G549" s="87">
        <f>L526</f>
        <v>196477.72</v>
      </c>
      <c r="H549" s="87">
        <f>L531</f>
        <v>79902.960000000006</v>
      </c>
      <c r="I549" s="87">
        <f>L536</f>
        <v>278.54000000000002</v>
      </c>
      <c r="J549" s="87">
        <f>L541</f>
        <v>28536.58</v>
      </c>
      <c r="K549" s="87">
        <f>SUM(F549:J549)</f>
        <v>1053000.27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331725.08</v>
      </c>
      <c r="G550" s="87">
        <f>L527</f>
        <v>97071.39</v>
      </c>
      <c r="H550" s="87">
        <f>L532</f>
        <v>56773.159999999996</v>
      </c>
      <c r="I550" s="87">
        <f>L537</f>
        <v>197.91</v>
      </c>
      <c r="J550" s="87">
        <f>L542</f>
        <v>35581.47</v>
      </c>
      <c r="K550" s="87">
        <f>SUM(F550:J550)</f>
        <v>521349.01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627987.38</v>
      </c>
      <c r="G551" s="87">
        <f>L528</f>
        <v>129078.6</v>
      </c>
      <c r="H551" s="87">
        <f>L533</f>
        <v>73594.84</v>
      </c>
      <c r="I551" s="87">
        <f>L538</f>
        <v>256.55</v>
      </c>
      <c r="J551" s="87">
        <f>L543</f>
        <v>94913.59</v>
      </c>
      <c r="K551" s="87">
        <f>SUM(F551:J551)</f>
        <v>925830.96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1707516.9300000002</v>
      </c>
      <c r="G552" s="89">
        <f t="shared" si="42"/>
        <v>422627.70999999996</v>
      </c>
      <c r="H552" s="89">
        <f t="shared" si="42"/>
        <v>210270.96</v>
      </c>
      <c r="I552" s="89">
        <f t="shared" si="42"/>
        <v>733</v>
      </c>
      <c r="J552" s="89">
        <f t="shared" si="42"/>
        <v>159031.64000000001</v>
      </c>
      <c r="K552" s="89">
        <f t="shared" si="42"/>
        <v>2500180.2400000002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4760</v>
      </c>
      <c r="G562" s="18">
        <v>364.18</v>
      </c>
      <c r="H562" s="18"/>
      <c r="I562" s="18"/>
      <c r="J562" s="18"/>
      <c r="K562" s="18"/>
      <c r="L562" s="88">
        <f>SUM(F562:K562)</f>
        <v>5124.18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4760</v>
      </c>
      <c r="G565" s="89">
        <f t="shared" si="44"/>
        <v>364.18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5124.18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4760</v>
      </c>
      <c r="G571" s="89">
        <f t="shared" ref="G571:L571" si="46">G560+G565+G570</f>
        <v>364.18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5124.18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23661.41</v>
      </c>
      <c r="G579" s="18"/>
      <c r="H579" s="18"/>
      <c r="I579" s="87">
        <f t="shared" si="47"/>
        <v>23661.41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90548.41</v>
      </c>
      <c r="H582" s="18">
        <v>321035.27</v>
      </c>
      <c r="I582" s="87">
        <f t="shared" si="47"/>
        <v>411583.68000000005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42041</v>
      </c>
      <c r="I585" s="87">
        <f t="shared" si="47"/>
        <v>42041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88581.98</v>
      </c>
      <c r="I591" s="18">
        <v>42445.53</v>
      </c>
      <c r="J591" s="18">
        <v>60924.11</v>
      </c>
      <c r="K591" s="104">
        <f t="shared" ref="K591:K597" si="48">SUM(H591:J591)</f>
        <v>191951.62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28536.58</v>
      </c>
      <c r="I592" s="18">
        <v>35581.47</v>
      </c>
      <c r="J592" s="18">
        <v>94913.59</v>
      </c>
      <c r="K592" s="104">
        <f t="shared" si="48"/>
        <v>159031.64000000001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8416.1</v>
      </c>
      <c r="J594" s="18">
        <v>29838.880000000001</v>
      </c>
      <c r="K594" s="104">
        <f t="shared" si="48"/>
        <v>38254.980000000003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2784.61</v>
      </c>
      <c r="I595" s="18">
        <v>1523.2</v>
      </c>
      <c r="J595" s="18">
        <v>1938.61</v>
      </c>
      <c r="K595" s="104">
        <f t="shared" si="48"/>
        <v>6246.42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119903.17</v>
      </c>
      <c r="I598" s="108">
        <f>SUM(I591:I597)</f>
        <v>87966.3</v>
      </c>
      <c r="J598" s="108">
        <f>SUM(J591:J597)</f>
        <v>187615.19</v>
      </c>
      <c r="K598" s="108">
        <f>SUM(K591:K597)</f>
        <v>395484.66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41325.32</v>
      </c>
      <c r="I604" s="18">
        <v>19801.71</v>
      </c>
      <c r="J604" s="18">
        <v>26149.72</v>
      </c>
      <c r="K604" s="104">
        <f>SUM(H604:J604)</f>
        <v>87276.75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41325.32</v>
      </c>
      <c r="I605" s="108">
        <f>SUM(I602:I604)</f>
        <v>19801.71</v>
      </c>
      <c r="J605" s="108">
        <f>SUM(J602:J604)</f>
        <v>26149.72</v>
      </c>
      <c r="K605" s="108">
        <f>SUM(K602:K604)</f>
        <v>87276.75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20583.400000000001</v>
      </c>
      <c r="G611" s="18">
        <v>3008.34</v>
      </c>
      <c r="H611" s="18"/>
      <c r="I611" s="18"/>
      <c r="J611" s="18"/>
      <c r="K611" s="18"/>
      <c r="L611" s="88">
        <f>SUM(F611:K611)</f>
        <v>23591.74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17314.21</v>
      </c>
      <c r="G612" s="18">
        <v>2433.5100000000002</v>
      </c>
      <c r="H612" s="18"/>
      <c r="I612" s="18"/>
      <c r="J612" s="18"/>
      <c r="K612" s="18"/>
      <c r="L612" s="88">
        <f>SUM(F612:K612)</f>
        <v>19747.72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37897.61</v>
      </c>
      <c r="G614" s="108">
        <f t="shared" si="49"/>
        <v>5441.85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43339.460000000006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1744857.9500000002</v>
      </c>
      <c r="H617" s="109">
        <f>SUM(F52)</f>
        <v>1744857.9500000002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26531.889999999996</v>
      </c>
      <c r="H618" s="109">
        <f>SUM(G52)</f>
        <v>26531.890000000003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69315.13</v>
      </c>
      <c r="H619" s="109">
        <f>SUM(H52)</f>
        <v>69315.12999999999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396085.01</v>
      </c>
      <c r="H621" s="109">
        <f>SUM(J52)</f>
        <v>396085.01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929542.8</v>
      </c>
      <c r="H622" s="109">
        <f>F476</f>
        <v>929542.80000000075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3845.9</v>
      </c>
      <c r="H623" s="109">
        <f>G476</f>
        <v>3845.8999999999651</v>
      </c>
      <c r="I623" s="121" t="s">
        <v>102</v>
      </c>
      <c r="J623" s="109">
        <f t="shared" si="50"/>
        <v>3.5015546018257737E-11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3715.59</v>
      </c>
      <c r="H624" s="109">
        <f>H476</f>
        <v>3715.5899999999674</v>
      </c>
      <c r="I624" s="121" t="s">
        <v>103</v>
      </c>
      <c r="J624" s="109">
        <f t="shared" si="50"/>
        <v>3.2741809263825417E-11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396085.01</v>
      </c>
      <c r="H626" s="109">
        <f>J476</f>
        <v>396085.01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10767052.1</v>
      </c>
      <c r="H627" s="104">
        <f>SUM(F468)</f>
        <v>10767052.1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277771.30000000005</v>
      </c>
      <c r="H628" s="104">
        <f>SUM(G468)</f>
        <v>277771.3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567924.47000000009</v>
      </c>
      <c r="H629" s="104">
        <f>SUM(H468)</f>
        <v>567924.47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89600</v>
      </c>
      <c r="H630" s="104">
        <f>SUM(I468)</f>
        <v>89600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65001.06</v>
      </c>
      <c r="H631" s="104">
        <f>SUM(J468)</f>
        <v>65001.06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10554401.939999998</v>
      </c>
      <c r="H632" s="104">
        <f>SUM(F472)</f>
        <v>10554401.939999999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568878.75</v>
      </c>
      <c r="H633" s="104">
        <f>SUM(H472)</f>
        <v>568878.75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273925.40000000002</v>
      </c>
      <c r="H635" s="104">
        <f>SUM(G472)</f>
        <v>273925.40000000002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89600</v>
      </c>
      <c r="H636" s="104">
        <f>SUM(I472)</f>
        <v>89600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65001.060000000005</v>
      </c>
      <c r="H637" s="164">
        <f>SUM(J468)</f>
        <v>65001.06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89600</v>
      </c>
      <c r="H638" s="164">
        <f>SUM(J472)</f>
        <v>89600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32546.14</v>
      </c>
      <c r="H639" s="104">
        <f>SUM(F461)</f>
        <v>32546.14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363538.87</v>
      </c>
      <c r="H640" s="104">
        <f>SUM(G461)</f>
        <v>363538.87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396085.01</v>
      </c>
      <c r="H642" s="104">
        <f>SUM(I461)</f>
        <v>396085.01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15001.06</v>
      </c>
      <c r="H644" s="104">
        <f>H408</f>
        <v>15001.06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65001.06</v>
      </c>
      <c r="H646" s="104">
        <f>L408</f>
        <v>65001.060000000005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395484.66</v>
      </c>
      <c r="H647" s="104">
        <f>L208+L226+L244</f>
        <v>395484.66000000003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87276.75</v>
      </c>
      <c r="H648" s="104">
        <f>(J257+J338)-(J255+J336)</f>
        <v>87276.75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119903.17</v>
      </c>
      <c r="H649" s="104">
        <f>H598</f>
        <v>119903.17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87966.3</v>
      </c>
      <c r="H650" s="104">
        <f>I598</f>
        <v>87966.3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187615.19</v>
      </c>
      <c r="H651" s="104">
        <f>J598</f>
        <v>187615.19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4240863.25</v>
      </c>
      <c r="G660" s="19">
        <f>(L229+L309+L359)</f>
        <v>2465858.2499999995</v>
      </c>
      <c r="H660" s="19">
        <f>(L247+L328+L360)</f>
        <v>3649635.34</v>
      </c>
      <c r="I660" s="19">
        <f>SUM(F660:H660)</f>
        <v>10356356.84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53864.619980667732</v>
      </c>
      <c r="G661" s="19">
        <f>(L359/IF(SUM(L358:L360)=0,1,SUM(L358:L360))*(SUM(G97:G110)))</f>
        <v>25810.129980667727</v>
      </c>
      <c r="H661" s="19">
        <f>(L360/IF(SUM(L358:L360)=0,1,SUM(L358:L360))*(SUM(G97:G110)))</f>
        <v>32543.21003866454</v>
      </c>
      <c r="I661" s="19">
        <f>SUM(F661:H661)</f>
        <v>112217.95999999999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119903.17</v>
      </c>
      <c r="G662" s="19">
        <f>(L226+L306)-(J226+J306)</f>
        <v>87966.3</v>
      </c>
      <c r="H662" s="19">
        <f>(L244+L325)-(J244+J325)</f>
        <v>187615.19</v>
      </c>
      <c r="I662" s="19">
        <f>SUM(F662:H662)</f>
        <v>395484.66000000003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88578.47</v>
      </c>
      <c r="G663" s="199">
        <f>SUM(G575:G587)+SUM(I602:I604)+L612</f>
        <v>130097.84</v>
      </c>
      <c r="H663" s="199">
        <f>SUM(H575:H587)+SUM(J602:J604)+L613</f>
        <v>389225.99</v>
      </c>
      <c r="I663" s="19">
        <f>SUM(F663:H663)</f>
        <v>607902.30000000005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3978516.9900193322</v>
      </c>
      <c r="G664" s="19">
        <f>G660-SUM(G661:G663)</f>
        <v>2221983.9800193319</v>
      </c>
      <c r="H664" s="19">
        <f>H660-SUM(H661:H663)</f>
        <v>3040250.9499613354</v>
      </c>
      <c r="I664" s="19">
        <f>I660-SUM(I661:I663)</f>
        <v>9240751.9199999999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254</v>
      </c>
      <c r="G665" s="248">
        <v>123.05</v>
      </c>
      <c r="H665" s="248">
        <v>149.61000000000001</v>
      </c>
      <c r="I665" s="19">
        <f>SUM(F665:H665)</f>
        <v>526.66000000000008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15663.45</v>
      </c>
      <c r="G667" s="19">
        <f>ROUND(G664/G665,2)</f>
        <v>18057.57</v>
      </c>
      <c r="H667" s="19">
        <f>ROUND(H664/H665,2)</f>
        <v>20321.169999999998</v>
      </c>
      <c r="I667" s="19">
        <f>ROUND(I664/I665,2)</f>
        <v>17545.95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-2.83</v>
      </c>
      <c r="I670" s="19">
        <f>SUM(F670:H670)</f>
        <v>-2.83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15663.45</v>
      </c>
      <c r="G672" s="19">
        <f>ROUND((G664+G669)/(G665+G670),2)</f>
        <v>18057.57</v>
      </c>
      <c r="H672" s="19">
        <f>ROUND((H664+H669)/(H665+H670),2)</f>
        <v>20712.98</v>
      </c>
      <c r="I672" s="19">
        <f>ROUND((I664+I669)/(I665+I670),2)</f>
        <v>17640.75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Hinsdale SAU92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2236370.1</v>
      </c>
      <c r="C9" s="229">
        <f>'DOE25'!G197+'DOE25'!G215+'DOE25'!G233+'DOE25'!G276+'DOE25'!G295+'DOE25'!G314</f>
        <v>1103704.54</v>
      </c>
    </row>
    <row r="10" spans="1:3" x14ac:dyDescent="0.2">
      <c r="A10" t="s">
        <v>779</v>
      </c>
      <c r="B10" s="240">
        <v>2179759.46</v>
      </c>
      <c r="C10" s="240">
        <v>1099373.83</v>
      </c>
    </row>
    <row r="11" spans="1:3" x14ac:dyDescent="0.2">
      <c r="A11" t="s">
        <v>780</v>
      </c>
      <c r="B11" s="240">
        <v>56610.64</v>
      </c>
      <c r="C11" s="240">
        <v>4330.71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2236370.1</v>
      </c>
      <c r="C13" s="231">
        <f>SUM(C10:C12)</f>
        <v>1103704.54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999617.53</v>
      </c>
      <c r="C18" s="229">
        <f>'DOE25'!G198+'DOE25'!G216+'DOE25'!G234+'DOE25'!G277+'DOE25'!G296+'DOE25'!G315</f>
        <v>267529.33</v>
      </c>
    </row>
    <row r="19" spans="1:3" x14ac:dyDescent="0.2">
      <c r="A19" t="s">
        <v>779</v>
      </c>
      <c r="B19" s="240">
        <v>348729.25</v>
      </c>
      <c r="C19" s="240">
        <v>217736.38</v>
      </c>
    </row>
    <row r="20" spans="1:3" x14ac:dyDescent="0.2">
      <c r="A20" t="s">
        <v>780</v>
      </c>
      <c r="B20" s="240">
        <v>650888.28</v>
      </c>
      <c r="C20" s="240">
        <v>49792.95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999617.53</v>
      </c>
      <c r="C22" s="231">
        <f>SUM(C19:C21)</f>
        <v>267529.33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14340</v>
      </c>
      <c r="C27" s="234">
        <f>'DOE25'!G199+'DOE25'!G217+'DOE25'!G235+'DOE25'!G278+'DOE25'!G297+'DOE25'!G316</f>
        <v>1097.05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14340</v>
      </c>
      <c r="C30" s="240">
        <v>1097.05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14340</v>
      </c>
      <c r="C31" s="231">
        <f>SUM(C28:C30)</f>
        <v>1097.05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102188.07</v>
      </c>
      <c r="C36" s="235">
        <f>'DOE25'!G200+'DOE25'!G218+'DOE25'!G236+'DOE25'!G279+'DOE25'!G298+'DOE25'!G317</f>
        <v>22056.78</v>
      </c>
    </row>
    <row r="37" spans="1:3" x14ac:dyDescent="0.2">
      <c r="A37" t="s">
        <v>779</v>
      </c>
      <c r="B37" s="240">
        <v>37897.61</v>
      </c>
      <c r="C37" s="240">
        <v>14359.04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64290.46</v>
      </c>
      <c r="C39" s="240">
        <v>7697.74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102188.07</v>
      </c>
      <c r="C40" s="231">
        <f>SUM(C37:C39)</f>
        <v>22056.78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Hinsdale SAU92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5128169.75</v>
      </c>
      <c r="D5" s="20">
        <f>SUM('DOE25'!L197:L200)+SUM('DOE25'!L215:L218)+SUM('DOE25'!L233:L236)-F5-G5</f>
        <v>5121913.4700000007</v>
      </c>
      <c r="E5" s="243"/>
      <c r="F5" s="255">
        <f>SUM('DOE25'!J197:J200)+SUM('DOE25'!J215:J218)+SUM('DOE25'!J233:J236)</f>
        <v>1182.3499999999999</v>
      </c>
      <c r="G5" s="53">
        <f>SUM('DOE25'!K197:K200)+SUM('DOE25'!K215:K218)+SUM('DOE25'!K233:K236)</f>
        <v>5073.93</v>
      </c>
      <c r="H5" s="259"/>
    </row>
    <row r="6" spans="1:9" x14ac:dyDescent="0.2">
      <c r="A6" s="32">
        <v>2100</v>
      </c>
      <c r="B6" t="s">
        <v>801</v>
      </c>
      <c r="C6" s="245">
        <f t="shared" si="0"/>
        <v>994519.52</v>
      </c>
      <c r="D6" s="20">
        <f>'DOE25'!L202+'DOE25'!L220+'DOE25'!L238-F6-G6</f>
        <v>994128.02</v>
      </c>
      <c r="E6" s="243"/>
      <c r="F6" s="255">
        <f>'DOE25'!J202+'DOE25'!J220+'DOE25'!J238</f>
        <v>0</v>
      </c>
      <c r="G6" s="53">
        <f>'DOE25'!K202+'DOE25'!K220+'DOE25'!K238</f>
        <v>391.5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137312.56</v>
      </c>
      <c r="D7" s="20">
        <f>'DOE25'!L203+'DOE25'!L221+'DOE25'!L239-F7-G7</f>
        <v>137188.56</v>
      </c>
      <c r="E7" s="243"/>
      <c r="F7" s="255">
        <f>'DOE25'!J203+'DOE25'!J221+'DOE25'!J239</f>
        <v>0</v>
      </c>
      <c r="G7" s="53">
        <f>'DOE25'!K203+'DOE25'!K221+'DOE25'!K239</f>
        <v>124</v>
      </c>
      <c r="H7" s="259"/>
    </row>
    <row r="8" spans="1:9" x14ac:dyDescent="0.2">
      <c r="A8" s="32">
        <v>2300</v>
      </c>
      <c r="B8" t="s">
        <v>802</v>
      </c>
      <c r="C8" s="245">
        <f t="shared" si="0"/>
        <v>558776.80000000005</v>
      </c>
      <c r="D8" s="243"/>
      <c r="E8" s="20">
        <f>'DOE25'!L204+'DOE25'!L222+'DOE25'!L240-F8-G8-D9-D11</f>
        <v>550123.54</v>
      </c>
      <c r="F8" s="255">
        <f>'DOE25'!J204+'DOE25'!J222+'DOE25'!J240</f>
        <v>217.33</v>
      </c>
      <c r="G8" s="53">
        <f>'DOE25'!K204+'DOE25'!K222+'DOE25'!K240</f>
        <v>8435.93</v>
      </c>
      <c r="H8" s="259"/>
    </row>
    <row r="9" spans="1:9" x14ac:dyDescent="0.2">
      <c r="A9" s="32">
        <v>2310</v>
      </c>
      <c r="B9" t="s">
        <v>818</v>
      </c>
      <c r="C9" s="245">
        <f t="shared" si="0"/>
        <v>43592.24</v>
      </c>
      <c r="D9" s="244">
        <v>43592.24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15196.42</v>
      </c>
      <c r="D10" s="243"/>
      <c r="E10" s="244">
        <v>15196.42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195404.74</v>
      </c>
      <c r="D11" s="244">
        <v>195404.74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866650.77</v>
      </c>
      <c r="D12" s="20">
        <f>'DOE25'!L205+'DOE25'!L223+'DOE25'!L241-F12-G12</f>
        <v>864901.57000000007</v>
      </c>
      <c r="E12" s="243"/>
      <c r="F12" s="255">
        <f>'DOE25'!J205+'DOE25'!J223+'DOE25'!J241</f>
        <v>0</v>
      </c>
      <c r="G12" s="53">
        <f>'DOE25'!K205+'DOE25'!K223+'DOE25'!K241</f>
        <v>1749.2000000000003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1044117.6799999999</v>
      </c>
      <c r="D14" s="20">
        <f>'DOE25'!L207+'DOE25'!L225+'DOE25'!L243-F14-G14</f>
        <v>1029477.82</v>
      </c>
      <c r="E14" s="243"/>
      <c r="F14" s="255">
        <f>'DOE25'!J207+'DOE25'!J225+'DOE25'!J243</f>
        <v>14639.86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395484.66000000003</v>
      </c>
      <c r="D15" s="20">
        <f>'DOE25'!L208+'DOE25'!L226+'DOE25'!L244-F15-G15</f>
        <v>395484.66000000003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167399.72</v>
      </c>
      <c r="D16" s="243"/>
      <c r="E16" s="20">
        <f>'DOE25'!L209+'DOE25'!L227+'DOE25'!L245-F16-G16</f>
        <v>96162.510000000009</v>
      </c>
      <c r="F16" s="255">
        <f>'DOE25'!J209+'DOE25'!J227+'DOE25'!J245</f>
        <v>71237.209999999992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972973.5</v>
      </c>
      <c r="D25" s="243"/>
      <c r="E25" s="243"/>
      <c r="F25" s="258"/>
      <c r="G25" s="256"/>
      <c r="H25" s="257">
        <f>'DOE25'!L260+'DOE25'!L261+'DOE25'!L341+'DOE25'!L342</f>
        <v>972973.5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273925.40000000002</v>
      </c>
      <c r="D29" s="20">
        <f>'DOE25'!L358+'DOE25'!L359+'DOE25'!L360-'DOE25'!I367-F29-G29</f>
        <v>273925.40000000002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551003</v>
      </c>
      <c r="D31" s="20">
        <f>'DOE25'!L290+'DOE25'!L309+'DOE25'!L328+'DOE25'!L333+'DOE25'!L334+'DOE25'!L335-F31-G31</f>
        <v>543002.56999999995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8000.43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9599019.0500000007</v>
      </c>
      <c r="E33" s="246">
        <f>SUM(E5:E31)</f>
        <v>661482.47000000009</v>
      </c>
      <c r="F33" s="246">
        <f>SUM(F5:F31)</f>
        <v>87276.75</v>
      </c>
      <c r="G33" s="246">
        <f>SUM(G5:G31)</f>
        <v>23774.99</v>
      </c>
      <c r="H33" s="246">
        <f>SUM(H5:H31)</f>
        <v>972973.5</v>
      </c>
    </row>
    <row r="35" spans="2:8" ht="12" thickBot="1" x14ac:dyDescent="0.25">
      <c r="B35" s="253" t="s">
        <v>847</v>
      </c>
      <c r="D35" s="254">
        <f>E33</f>
        <v>661482.47000000009</v>
      </c>
      <c r="E35" s="249"/>
    </row>
    <row r="36" spans="2:8" ht="12" thickTop="1" x14ac:dyDescent="0.2">
      <c r="B36" t="s">
        <v>815</v>
      </c>
      <c r="D36" s="20">
        <f>D33</f>
        <v>9599019.0500000007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45" activePane="bottomLeft" state="frozen"/>
      <selection activeCell="F46" sqref="F46"/>
      <selection pane="bottomLeft" activeCell="C75" sqref="C7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Hinsdale SAU92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1573160.64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52071.57</v>
      </c>
      <c r="D11" s="95">
        <f>'DOE25'!G12</f>
        <v>13527.97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7838.34</v>
      </c>
      <c r="D12" s="95">
        <f>'DOE25'!G13</f>
        <v>11429.24</v>
      </c>
      <c r="E12" s="95">
        <f>'DOE25'!H13</f>
        <v>69315.13</v>
      </c>
      <c r="F12" s="95">
        <f>'DOE25'!I13</f>
        <v>0</v>
      </c>
      <c r="G12" s="95">
        <f>'DOE25'!J13</f>
        <v>396085.01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171.32</v>
      </c>
      <c r="D13" s="95">
        <f>'DOE25'!G14</f>
        <v>1311.42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263.26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111616.08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1744857.9500000002</v>
      </c>
      <c r="D18" s="41">
        <f>SUM(D8:D17)</f>
        <v>26531.889999999996</v>
      </c>
      <c r="E18" s="41">
        <f>SUM(E8:E17)</f>
        <v>69315.13</v>
      </c>
      <c r="F18" s="41">
        <f>SUM(F8:F17)</f>
        <v>0</v>
      </c>
      <c r="G18" s="41">
        <f>SUM(G8:G17)</f>
        <v>396085.01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65599.539999999994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50980.08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85078.43</v>
      </c>
      <c r="D23" s="95">
        <f>'DOE25'!G24</f>
        <v>22685.99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679256.64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815315.15</v>
      </c>
      <c r="D31" s="41">
        <f>SUM(D21:D30)</f>
        <v>22685.99</v>
      </c>
      <c r="E31" s="41">
        <f>SUM(E21:E30)</f>
        <v>65599.539999999994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3845.9</v>
      </c>
      <c r="E47" s="95">
        <f>'DOE25'!H48</f>
        <v>3715.59</v>
      </c>
      <c r="F47" s="95">
        <f>'DOE25'!I48</f>
        <v>0</v>
      </c>
      <c r="G47" s="95">
        <f>'DOE25'!J48</f>
        <v>396085.01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127161.71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652381.09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929542.8</v>
      </c>
      <c r="D50" s="41">
        <f>SUM(D34:D49)</f>
        <v>3845.9</v>
      </c>
      <c r="E50" s="41">
        <f>SUM(E34:E49)</f>
        <v>3715.59</v>
      </c>
      <c r="F50" s="41">
        <f>SUM(F34:F49)</f>
        <v>0</v>
      </c>
      <c r="G50" s="41">
        <f>SUM(G34:G49)</f>
        <v>396085.01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1744857.9500000002</v>
      </c>
      <c r="D51" s="41">
        <f>D50+D31</f>
        <v>26531.890000000003</v>
      </c>
      <c r="E51" s="41">
        <f>E50+E31</f>
        <v>69315.12999999999</v>
      </c>
      <c r="F51" s="41">
        <f>F50+F31</f>
        <v>0</v>
      </c>
      <c r="G51" s="41">
        <f>G50+G31</f>
        <v>396085.01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4903650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102397.33</v>
      </c>
      <c r="D57" s="24" t="s">
        <v>289</v>
      </c>
      <c r="E57" s="95">
        <f>'DOE25'!H79</f>
        <v>19245.5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15001.06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112217.96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245658.26</v>
      </c>
      <c r="D61" s="95">
        <f>SUM('DOE25'!G98:G110)</f>
        <v>0</v>
      </c>
      <c r="E61" s="95">
        <f>SUM('DOE25'!H98:H110)</f>
        <v>6000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348055.59</v>
      </c>
      <c r="D62" s="130">
        <f>SUM(D57:D61)</f>
        <v>112217.96</v>
      </c>
      <c r="E62" s="130">
        <f>SUM(E57:E61)</f>
        <v>25245.5</v>
      </c>
      <c r="F62" s="130">
        <f>SUM(F57:F61)</f>
        <v>0</v>
      </c>
      <c r="G62" s="130">
        <f>SUM(G57:G61)</f>
        <v>15001.06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5251705.59</v>
      </c>
      <c r="D63" s="22">
        <f>D56+D62</f>
        <v>112217.96</v>
      </c>
      <c r="E63" s="22">
        <f>E56+E62</f>
        <v>25245.5</v>
      </c>
      <c r="F63" s="22">
        <f>F56+F62</f>
        <v>0</v>
      </c>
      <c r="G63" s="22">
        <f>G56+G62</f>
        <v>15001.06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4189809.85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599073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4788897.8499999996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462802.59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107264.99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18545.59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12635.17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588613.17000000004</v>
      </c>
      <c r="D78" s="130">
        <f>SUM(D72:D77)</f>
        <v>12635.17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5377511.0199999996</v>
      </c>
      <c r="D81" s="130">
        <f>SUM(D79:D80)+D78+D70</f>
        <v>12635.17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58372.04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119959.74</v>
      </c>
      <c r="D88" s="95">
        <f>SUM('DOE25'!G153:G161)</f>
        <v>152918.17000000001</v>
      </c>
      <c r="E88" s="95">
        <f>SUM('DOE25'!H153:H161)</f>
        <v>484306.93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119959.74</v>
      </c>
      <c r="D91" s="131">
        <f>SUM(D85:D90)</f>
        <v>152918.17000000001</v>
      </c>
      <c r="E91" s="131">
        <f>SUM(E85:E90)</f>
        <v>542678.97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17875.75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89600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17875.75</v>
      </c>
      <c r="D103" s="86">
        <f>SUM(D93:D102)</f>
        <v>0</v>
      </c>
      <c r="E103" s="86">
        <f>SUM(E93:E102)</f>
        <v>0</v>
      </c>
      <c r="F103" s="86">
        <f>SUM(F93:F102)</f>
        <v>89600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10767052.1</v>
      </c>
      <c r="D104" s="86">
        <f>D63+D81+D91+D103</f>
        <v>277771.30000000005</v>
      </c>
      <c r="E104" s="86">
        <f>E63+E81+E91+E103</f>
        <v>567924.47</v>
      </c>
      <c r="F104" s="86">
        <f>F63+F81+F91+F103</f>
        <v>89600</v>
      </c>
      <c r="G104" s="86">
        <f>G63+G81+G103</f>
        <v>65001.06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3293710.1599999992</v>
      </c>
      <c r="D109" s="24" t="s">
        <v>289</v>
      </c>
      <c r="E109" s="95">
        <f>('DOE25'!L276)+('DOE25'!L295)+('DOE25'!L314)</f>
        <v>229591.45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1602350.9300000002</v>
      </c>
      <c r="D110" s="24" t="s">
        <v>289</v>
      </c>
      <c r="E110" s="95">
        <f>('DOE25'!L277)+('DOE25'!L296)+('DOE25'!L315)</f>
        <v>124322.28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60118.42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171990.24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5128169.75</v>
      </c>
      <c r="D115" s="86">
        <f>SUM(D109:D114)</f>
        <v>0</v>
      </c>
      <c r="E115" s="86">
        <f>SUM(E109:E114)</f>
        <v>353913.73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994519.52</v>
      </c>
      <c r="D118" s="24" t="s">
        <v>289</v>
      </c>
      <c r="E118" s="95">
        <f>+('DOE25'!L281)+('DOE25'!L300)+('DOE25'!L319)</f>
        <v>5400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137312.56</v>
      </c>
      <c r="D119" s="24" t="s">
        <v>289</v>
      </c>
      <c r="E119" s="95">
        <f>+('DOE25'!L282)+('DOE25'!L301)+('DOE25'!L320)</f>
        <v>191689.27000000002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797773.78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866650.77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1044117.6799999999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395484.66000000003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167399.72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273925.40000000002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4403258.6899999995</v>
      </c>
      <c r="D128" s="86">
        <f>SUM(D118:D127)</f>
        <v>273925.40000000002</v>
      </c>
      <c r="E128" s="86">
        <f>SUM(E118:E127)</f>
        <v>197089.27000000002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89600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650000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322973.5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17875.75</v>
      </c>
      <c r="F134" s="95">
        <f>'DOE25'!K381</f>
        <v>0</v>
      </c>
      <c r="G134" s="95">
        <f>'DOE25'!K434</f>
        <v>89600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3.65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64997.41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-15001.060000000005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1022973.5</v>
      </c>
      <c r="D144" s="141">
        <f>SUM(D130:D143)</f>
        <v>0</v>
      </c>
      <c r="E144" s="141">
        <f>SUM(E130:E143)</f>
        <v>17875.75</v>
      </c>
      <c r="F144" s="141">
        <f>SUM(F130:F143)</f>
        <v>89600</v>
      </c>
      <c r="G144" s="141">
        <f>SUM(G130:G143)</f>
        <v>89600</v>
      </c>
    </row>
    <row r="145" spans="1:9" ht="12.75" thickTop="1" thickBot="1" x14ac:dyDescent="0.25">
      <c r="A145" s="33" t="s">
        <v>244</v>
      </c>
      <c r="C145" s="86">
        <f>(C115+C128+C144)</f>
        <v>10554401.939999999</v>
      </c>
      <c r="D145" s="86">
        <f>(D115+D128+D144)</f>
        <v>273925.40000000002</v>
      </c>
      <c r="E145" s="86">
        <f>(E115+E128+E144)</f>
        <v>568878.75</v>
      </c>
      <c r="F145" s="86">
        <f>(F115+F128+F144)</f>
        <v>89600</v>
      </c>
      <c r="G145" s="86">
        <f>(G115+G128+G144)</f>
        <v>89600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13032960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4.04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7800000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7800000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650000</v>
      </c>
    </row>
    <row r="159" spans="1:9" x14ac:dyDescent="0.2">
      <c r="A159" s="22" t="s">
        <v>35</v>
      </c>
      <c r="B159" s="137">
        <f>'DOE25'!F498</f>
        <v>7150000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7150000</v>
      </c>
    </row>
    <row r="160" spans="1:9" x14ac:dyDescent="0.2">
      <c r="A160" s="22" t="s">
        <v>36</v>
      </c>
      <c r="B160" s="137">
        <f>'DOE25'!F499</f>
        <v>1399846.75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1399846.75</v>
      </c>
    </row>
    <row r="161" spans="1:7" x14ac:dyDescent="0.2">
      <c r="A161" s="22" t="s">
        <v>37</v>
      </c>
      <c r="B161" s="137">
        <f>'DOE25'!F500</f>
        <v>8549846.75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8549846.75</v>
      </c>
    </row>
    <row r="162" spans="1:7" x14ac:dyDescent="0.2">
      <c r="A162" s="22" t="s">
        <v>38</v>
      </c>
      <c r="B162" s="137">
        <f>'DOE25'!F501</f>
        <v>650000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650000</v>
      </c>
    </row>
    <row r="163" spans="1:7" x14ac:dyDescent="0.2">
      <c r="A163" s="22" t="s">
        <v>39</v>
      </c>
      <c r="B163" s="137">
        <f>'DOE25'!F502</f>
        <v>290473.5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290473.5</v>
      </c>
    </row>
    <row r="164" spans="1:7" x14ac:dyDescent="0.2">
      <c r="A164" s="22" t="s">
        <v>246</v>
      </c>
      <c r="B164" s="137">
        <f>'DOE25'!F503</f>
        <v>940473.5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940473.5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Hinsdale SAU92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15663</v>
      </c>
    </row>
    <row r="5" spans="1:4" x14ac:dyDescent="0.2">
      <c r="B5" t="s">
        <v>704</v>
      </c>
      <c r="C5" s="179">
        <f>IF('DOE25'!G665+'DOE25'!G670=0,0,ROUND('DOE25'!G672,0))</f>
        <v>18058</v>
      </c>
    </row>
    <row r="6" spans="1:4" x14ac:dyDescent="0.2">
      <c r="B6" t="s">
        <v>62</v>
      </c>
      <c r="C6" s="179">
        <f>IF('DOE25'!H665+'DOE25'!H670=0,0,ROUND('DOE25'!H672,0))</f>
        <v>20713</v>
      </c>
    </row>
    <row r="7" spans="1:4" x14ac:dyDescent="0.2">
      <c r="B7" t="s">
        <v>705</v>
      </c>
      <c r="C7" s="179">
        <f>IF('DOE25'!I665+'DOE25'!I670=0,0,ROUND('DOE25'!I672,0))</f>
        <v>17641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3523302</v>
      </c>
      <c r="D10" s="182">
        <f>ROUND((C10/$C$28)*100,1)</f>
        <v>33.299999999999997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1726673</v>
      </c>
      <c r="D11" s="182">
        <f>ROUND((C11/$C$28)*100,1)</f>
        <v>16.3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60118</v>
      </c>
      <c r="D12" s="182">
        <f>ROUND((C12/$C$28)*100,1)</f>
        <v>0.6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171990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999920</v>
      </c>
      <c r="D15" s="182">
        <f t="shared" ref="D15:D27" si="0">ROUND((C15/$C$28)*100,1)</f>
        <v>9.5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329002</v>
      </c>
      <c r="D16" s="182">
        <f t="shared" si="0"/>
        <v>3.1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965174</v>
      </c>
      <c r="D17" s="182">
        <f t="shared" si="0"/>
        <v>9.1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866651</v>
      </c>
      <c r="D18" s="182">
        <f t="shared" si="0"/>
        <v>8.1999999999999993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1044118</v>
      </c>
      <c r="D20" s="182">
        <f t="shared" si="0"/>
        <v>9.9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395485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322974</v>
      </c>
      <c r="D25" s="182">
        <f t="shared" si="0"/>
        <v>3.1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161707.03999999998</v>
      </c>
      <c r="D27" s="182">
        <f t="shared" si="0"/>
        <v>1.5</v>
      </c>
    </row>
    <row r="28" spans="1:4" x14ac:dyDescent="0.2">
      <c r="B28" s="187" t="s">
        <v>723</v>
      </c>
      <c r="C28" s="180">
        <f>SUM(C10:C27)</f>
        <v>10567114.039999999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89600</v>
      </c>
    </row>
    <row r="30" spans="1:4" x14ac:dyDescent="0.2">
      <c r="B30" s="187" t="s">
        <v>729</v>
      </c>
      <c r="C30" s="180">
        <f>SUM(C28:C29)</f>
        <v>10656714.039999999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650000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4903650</v>
      </c>
      <c r="D35" s="182">
        <f t="shared" ref="D35:D40" si="1">ROUND((C35/$C$41)*100,1)</f>
        <v>42.6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388302.14999999944</v>
      </c>
      <c r="D36" s="182">
        <f t="shared" si="1"/>
        <v>3.4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4788883</v>
      </c>
      <c r="D37" s="182">
        <f t="shared" si="1"/>
        <v>41.7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601263</v>
      </c>
      <c r="D38" s="182">
        <f t="shared" si="1"/>
        <v>5.2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815557</v>
      </c>
      <c r="D39" s="182">
        <f t="shared" si="1"/>
        <v>7.1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11497655.149999999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Hinsdale SAU92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3</v>
      </c>
      <c r="B4" s="219">
        <v>23</v>
      </c>
      <c r="C4" s="284" t="s">
        <v>915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 t="s">
        <v>916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2015-08-18T14:25:34Z</cp:lastPrinted>
  <dcterms:created xsi:type="dcterms:W3CDTF">1997-12-04T19:04:30Z</dcterms:created>
  <dcterms:modified xsi:type="dcterms:W3CDTF">2015-11-25T18:28:32Z</dcterms:modified>
</cp:coreProperties>
</file>