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C10" i="10" s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C16" i="10" s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E118" i="2" s="1"/>
  <c r="L282" i="1"/>
  <c r="L283" i="1"/>
  <c r="L284" i="1"/>
  <c r="L285" i="1"/>
  <c r="L286" i="1"/>
  <c r="L287" i="1"/>
  <c r="E124" i="2" s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F111" i="1"/>
  <c r="G111" i="1"/>
  <c r="G112" i="1" s="1"/>
  <c r="H79" i="1"/>
  <c r="E57" i="2" s="1"/>
  <c r="E62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D85" i="2" s="1"/>
  <c r="D91" i="2" s="1"/>
  <c r="G162" i="1"/>
  <c r="H147" i="1"/>
  <c r="H162" i="1"/>
  <c r="I147" i="1"/>
  <c r="I169" i="1" s="1"/>
  <c r="I162" i="1"/>
  <c r="C15" i="10"/>
  <c r="L250" i="1"/>
  <c r="C113" i="2" s="1"/>
  <c r="L332" i="1"/>
  <c r="E113" i="2" s="1"/>
  <c r="L254" i="1"/>
  <c r="L268" i="1"/>
  <c r="L269" i="1"/>
  <c r="C143" i="2" s="1"/>
  <c r="L349" i="1"/>
  <c r="L350" i="1"/>
  <c r="I665" i="1"/>
  <c r="I670" i="1"/>
  <c r="F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2" i="2"/>
  <c r="D115" i="2"/>
  <c r="F115" i="2"/>
  <c r="G115" i="2"/>
  <c r="C118" i="2"/>
  <c r="E119" i="2"/>
  <c r="E120" i="2"/>
  <c r="E122" i="2"/>
  <c r="E123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H401" i="1"/>
  <c r="H408" i="1" s="1"/>
  <c r="H644" i="1" s="1"/>
  <c r="J644" i="1" s="1"/>
  <c r="I401" i="1"/>
  <c r="I408" i="1" s="1"/>
  <c r="F407" i="1"/>
  <c r="G407" i="1"/>
  <c r="H407" i="1"/>
  <c r="I407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H461" i="1" s="1"/>
  <c r="H641" i="1" s="1"/>
  <c r="F460" i="1"/>
  <c r="G460" i="1"/>
  <c r="G461" i="1" s="1"/>
  <c r="H640" i="1" s="1"/>
  <c r="H460" i="1"/>
  <c r="F461" i="1"/>
  <c r="F470" i="1"/>
  <c r="G470" i="1"/>
  <c r="H470" i="1"/>
  <c r="H476" i="1" s="1"/>
  <c r="H624" i="1" s="1"/>
  <c r="I470" i="1"/>
  <c r="I476" i="1" s="1"/>
  <c r="H625" i="1" s="1"/>
  <c r="J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G643" i="1"/>
  <c r="G644" i="1"/>
  <c r="G649" i="1"/>
  <c r="J649" i="1" s="1"/>
  <c r="G650" i="1"/>
  <c r="G652" i="1"/>
  <c r="H652" i="1"/>
  <c r="G653" i="1"/>
  <c r="H653" i="1"/>
  <c r="G654" i="1"/>
  <c r="H654" i="1"/>
  <c r="H655" i="1"/>
  <c r="I257" i="1"/>
  <c r="C26" i="10"/>
  <c r="D12" i="13"/>
  <c r="C12" i="13" s="1"/>
  <c r="E8" i="13"/>
  <c r="C8" i="13" s="1"/>
  <c r="F18" i="2"/>
  <c r="E13" i="13"/>
  <c r="C13" i="13" s="1"/>
  <c r="J639" i="1"/>
  <c r="H169" i="1"/>
  <c r="G476" i="1"/>
  <c r="H623" i="1" s="1"/>
  <c r="J623" i="1" s="1"/>
  <c r="F571" i="1"/>
  <c r="K549" i="1"/>
  <c r="J545" i="1"/>
  <c r="H192" i="1"/>
  <c r="L270" i="1" l="1"/>
  <c r="A40" i="12"/>
  <c r="A13" i="12"/>
  <c r="J641" i="1"/>
  <c r="L419" i="1"/>
  <c r="G161" i="2"/>
  <c r="A31" i="12"/>
  <c r="C25" i="10"/>
  <c r="E112" i="2"/>
  <c r="E115" i="2" s="1"/>
  <c r="G661" i="1"/>
  <c r="D18" i="13"/>
  <c r="C18" i="13" s="1"/>
  <c r="D17" i="13"/>
  <c r="C17" i="13" s="1"/>
  <c r="C18" i="10"/>
  <c r="D6" i="13"/>
  <c r="C6" i="13" s="1"/>
  <c r="L229" i="1"/>
  <c r="G660" i="1" s="1"/>
  <c r="G664" i="1" s="1"/>
  <c r="G667" i="1" s="1"/>
  <c r="C11" i="10"/>
  <c r="G645" i="1"/>
  <c r="J643" i="1"/>
  <c r="J617" i="1"/>
  <c r="L565" i="1"/>
  <c r="K571" i="1"/>
  <c r="L539" i="1"/>
  <c r="I545" i="1"/>
  <c r="L427" i="1"/>
  <c r="L382" i="1"/>
  <c r="G636" i="1" s="1"/>
  <c r="J636" i="1" s="1"/>
  <c r="K338" i="1"/>
  <c r="K352" i="1" s="1"/>
  <c r="K257" i="1"/>
  <c r="K271" i="1" s="1"/>
  <c r="H257" i="1"/>
  <c r="H271" i="1" s="1"/>
  <c r="G164" i="2"/>
  <c r="C122" i="2"/>
  <c r="C109" i="2"/>
  <c r="G81" i="2"/>
  <c r="F78" i="2"/>
  <c r="F81" i="2" s="1"/>
  <c r="C62" i="2"/>
  <c r="C63" i="2" s="1"/>
  <c r="D18" i="2"/>
  <c r="J552" i="1"/>
  <c r="I552" i="1"/>
  <c r="F552" i="1"/>
  <c r="C32" i="10"/>
  <c r="H140" i="1"/>
  <c r="J112" i="1"/>
  <c r="F112" i="1"/>
  <c r="L401" i="1"/>
  <c r="C139" i="2" s="1"/>
  <c r="E114" i="2"/>
  <c r="L328" i="1"/>
  <c r="H660" i="1" s="1"/>
  <c r="E125" i="2"/>
  <c r="C12" i="10"/>
  <c r="H661" i="1"/>
  <c r="D19" i="13"/>
  <c r="C19" i="13" s="1"/>
  <c r="C21" i="10"/>
  <c r="D15" i="13"/>
  <c r="C15" i="13" s="1"/>
  <c r="C121" i="2"/>
  <c r="L247" i="1"/>
  <c r="L211" i="1"/>
  <c r="F660" i="1" s="1"/>
  <c r="F664" i="1" s="1"/>
  <c r="C120" i="2"/>
  <c r="J655" i="1"/>
  <c r="C17" i="10"/>
  <c r="K598" i="1"/>
  <c r="G647" i="1" s="1"/>
  <c r="J571" i="1"/>
  <c r="H545" i="1"/>
  <c r="J645" i="1"/>
  <c r="G338" i="1"/>
  <c r="G352" i="1" s="1"/>
  <c r="G257" i="1"/>
  <c r="G271" i="1" s="1"/>
  <c r="C78" i="2"/>
  <c r="D62" i="2"/>
  <c r="D63" i="2" s="1"/>
  <c r="D31" i="2"/>
  <c r="D51" i="2" s="1"/>
  <c r="C91" i="2"/>
  <c r="E121" i="2"/>
  <c r="E16" i="13"/>
  <c r="C16" i="13" s="1"/>
  <c r="I271" i="1"/>
  <c r="K605" i="1"/>
  <c r="G648" i="1" s="1"/>
  <c r="I571" i="1"/>
  <c r="L560" i="1"/>
  <c r="G545" i="1"/>
  <c r="K503" i="1"/>
  <c r="F476" i="1"/>
  <c r="H622" i="1" s="1"/>
  <c r="J622" i="1" s="1"/>
  <c r="J634" i="1"/>
  <c r="F338" i="1"/>
  <c r="F352" i="1" s="1"/>
  <c r="L256" i="1"/>
  <c r="F257" i="1"/>
  <c r="F271" i="1" s="1"/>
  <c r="F192" i="1"/>
  <c r="G157" i="2"/>
  <c r="D81" i="2"/>
  <c r="C70" i="2"/>
  <c r="D50" i="2"/>
  <c r="E31" i="2"/>
  <c r="G552" i="1"/>
  <c r="K551" i="1"/>
  <c r="L257" i="1"/>
  <c r="L271" i="1" s="1"/>
  <c r="G632" i="1" s="1"/>
  <c r="J632" i="1" s="1"/>
  <c r="J640" i="1"/>
  <c r="E63" i="2"/>
  <c r="E128" i="2"/>
  <c r="E33" i="13"/>
  <c r="D35" i="13" s="1"/>
  <c r="C29" i="10"/>
  <c r="D14" i="13"/>
  <c r="C14" i="13" s="1"/>
  <c r="D127" i="2"/>
  <c r="D128" i="2" s="1"/>
  <c r="D145" i="2" s="1"/>
  <c r="C13" i="10"/>
  <c r="D5" i="13"/>
  <c r="C5" i="13" s="1"/>
  <c r="F22" i="13"/>
  <c r="C22" i="13" s="1"/>
  <c r="K550" i="1"/>
  <c r="K552" i="1" s="1"/>
  <c r="H112" i="1"/>
  <c r="H193" i="1" s="1"/>
  <c r="G629" i="1" s="1"/>
  <c r="J629" i="1" s="1"/>
  <c r="D29" i="13"/>
  <c r="C29" i="13" s="1"/>
  <c r="G651" i="1"/>
  <c r="J651" i="1" s="1"/>
  <c r="G624" i="1"/>
  <c r="J624" i="1" s="1"/>
  <c r="L534" i="1"/>
  <c r="K500" i="1"/>
  <c r="I460" i="1"/>
  <c r="I452" i="1"/>
  <c r="I446" i="1"/>
  <c r="G642" i="1" s="1"/>
  <c r="C125" i="2"/>
  <c r="C123" i="2"/>
  <c r="C119" i="2"/>
  <c r="C114" i="2"/>
  <c r="C110" i="2"/>
  <c r="E132" i="2"/>
  <c r="H662" i="1"/>
  <c r="I662" i="1" s="1"/>
  <c r="L362" i="1"/>
  <c r="C35" i="10"/>
  <c r="C36" i="10" s="1"/>
  <c r="L544" i="1"/>
  <c r="L524" i="1"/>
  <c r="J338" i="1"/>
  <c r="J352" i="1" s="1"/>
  <c r="H25" i="13"/>
  <c r="F169" i="1"/>
  <c r="E81" i="2"/>
  <c r="L351" i="1"/>
  <c r="H647" i="1"/>
  <c r="J647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C28" i="10" s="1"/>
  <c r="G635" i="1"/>
  <c r="J635" i="1" s="1"/>
  <c r="L434" i="1" l="1"/>
  <c r="G638" i="1" s="1"/>
  <c r="J638" i="1" s="1"/>
  <c r="H648" i="1"/>
  <c r="J648" i="1" s="1"/>
  <c r="D104" i="2"/>
  <c r="D31" i="13"/>
  <c r="C31" i="13" s="1"/>
  <c r="F51" i="2"/>
  <c r="E51" i="2"/>
  <c r="C128" i="2"/>
  <c r="C115" i="2"/>
  <c r="C145" i="2" s="1"/>
  <c r="I461" i="1"/>
  <c r="H642" i="1" s="1"/>
  <c r="J642" i="1" s="1"/>
  <c r="E145" i="2"/>
  <c r="C81" i="2"/>
  <c r="C104" i="2" s="1"/>
  <c r="I661" i="1"/>
  <c r="C25" i="13"/>
  <c r="H33" i="13"/>
  <c r="G672" i="1"/>
  <c r="C5" i="10" s="1"/>
  <c r="F672" i="1"/>
  <c r="C4" i="10" s="1"/>
  <c r="F667" i="1"/>
  <c r="F193" i="1"/>
  <c r="G627" i="1" s="1"/>
  <c r="J627" i="1" s="1"/>
  <c r="L408" i="1"/>
  <c r="L545" i="1"/>
  <c r="H664" i="1"/>
  <c r="C39" i="10"/>
  <c r="I660" i="1"/>
  <c r="I664" i="1" s="1"/>
  <c r="I672" i="1" s="1"/>
  <c r="C7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H667" i="1"/>
  <c r="H672" i="1"/>
  <c r="C6" i="10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<sst xmlns="http://schemas.openxmlformats.org/spreadsheetml/2006/main" count="3954" uniqueCount="912">
  <si>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</si>
  <si>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</si>
  <si>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</si>
  <si>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</si>
  <si>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</si>
  <si>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</si>
  <si>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</si>
  <si>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</si>
  <si>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</si>
  <si>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</si>
  <si>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</si>
  <si>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</si>
  <si>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</si>
  <si>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</si>
  <si>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</si>
  <si>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</si>
  <si>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</si>
  <si>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</si>
  <si>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</si>
  <si>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</si>
  <si>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</si>
  <si>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</si>
  <si>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</si>
  <si>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</si>
  <si>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</si>
  <si>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</si>
  <si>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</si>
  <si>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</si>
  <si>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</si>
  <si>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</si>
  <si>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</si>
  <si>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</si>
  <si>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</si>
  <si>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</si>
  <si>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</si>
  <si>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</si>
  <si>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</si>
  <si>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</si>
  <si>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</si>
  <si>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</si>
  <si>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</si>
  <si>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</si>
  <si>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</si>
  <si>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</si>
  <si>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</si>
  <si>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</si>
  <si>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</si>
  <si>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</si>
  <si>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</si>
  <si>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</si>
  <si>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</si>
  <si>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</si>
  <si>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</si>
  <si>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</si>
  <si>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</si>
  <si>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</si>
  <si>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</si>
  <si>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</si>
  <si>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</si>
  <si>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</si>
  <si>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</si>
  <si>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</si>
  <si>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</si>
  <si>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</si>
  <si>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</si>
  <si>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</si>
  <si>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</si>
  <si>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</si>
  <si>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</si>
  <si>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</si>
  <si>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</si>
  <si>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</si>
  <si>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</si>
  <si>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</si>
  <si>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</si>
  <si>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</si>
  <si>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</si>
  <si>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</si>
  <si>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</si>
  <si>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</si>
  <si>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</si>
  <si>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</si>
  <si>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</si>
  <si>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</si>
  <si>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</si>
  <si>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</si>
  <si>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</si>
  <si>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</si>
  <si>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</si>
  <si>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</si>
  <si>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</si>
  <si>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</si>
  <si>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</si>
  <si>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</si>
  <si>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</si>
  <si>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</si>
  <si>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</si>
  <si>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</si>
  <si>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</si>
  <si>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</si>
  <si>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</si>
  <si>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</si>
  <si>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</si>
  <si>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</si>
  <si>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</si>
  <si>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</si>
  <si>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</si>
  <si>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</si>
  <si>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</si>
  <si>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</si>
  <si>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</si>
  <si>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</si>
  <si>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</si>
  <si>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</si>
  <si>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</si>
  <si>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</si>
  <si>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</si>
  <si>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</si>
  <si>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</si>
  <si>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</si>
  <si>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</si>
  <si>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</si>
  <si>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</si>
  <si>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</si>
  <si>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</si>
  <si>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</si>
  <si>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</si>
  <si>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</si>
  <si>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</si>
  <si>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</si>
  <si>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</si>
  <si>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</si>
  <si>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</si>
  <si>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</si>
  <si>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</si>
  <si>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</si>
  <si>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</si>
  <si>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</si>
  <si>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</si>
  <si>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</si>
  <si>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</si>
  <si>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</si>
  <si>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</si>
  <si>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</si>
  <si>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</si>
  <si>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</si>
  <si>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</si>
  <si>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</si>
  <si>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</si>
  <si>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</si>
  <si>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</si>
  <si>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</si>
  <si>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</si>
  <si>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</si>
  <si>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</si>
  <si>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</si>
  <si>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</si>
  <si>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</si>
  <si>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</si>
  <si>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</si>
  <si>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</si>
  <si>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</si>
  <si>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</si>
  <si>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</si>
  <si>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</si>
  <si>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</si>
  <si>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</si>
  <si>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</si>
  <si>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</si>
  <si>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</si>
  <si>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</si>
  <si>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</si>
  <si>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</si>
  <si>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</si>
  <si>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</si>
  <si>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</si>
  <si>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</si>
  <si>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</si>
  <si>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</si>
  <si>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</si>
  <si>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</si>
  <si>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</si>
  <si>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</si>
  <si>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</si>
  <si>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</si>
  <si>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</si>
  <si>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</si>
  <si>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</si>
  <si>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</si>
  <si>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</si>
  <si>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</si>
  <si>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</si>
  <si>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</si>
  <si>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</si>
  <si>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</si>
  <si>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</si>
  <si>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</si>
  <si>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</si>
  <si>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</si>
  <si>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</si>
  <si>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</si>
  <si>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</si>
  <si>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</si>
  <si>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</si>
  <si>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</si>
  <si>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</si>
  <si>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</si>
  <si>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</si>
  <si>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</si>
  <si>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</si>
  <si>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</si>
  <si>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</si>
  <si>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</si>
  <si>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</si>
  <si>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</si>
  <si>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</si>
  <si>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</si>
  <si>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</si>
  <si>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</si>
  <si>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</si>
  <si>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</si>
  <si>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</si>
  <si>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</si>
  <si>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</si>
  <si>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</si>
  <si>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</si>
  <si>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</si>
  <si>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</si>
  <si>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</si>
  <si>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</si>
  <si>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</si>
  <si>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</si>
  <si>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</si>
  <si>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</si>
  <si>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</si>
  <si>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</si>
  <si>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</si>
  <si>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</si>
  <si>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</si>
  <si>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</si>
  <si>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</si>
  <si>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</si>
  <si>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</si>
  <si>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</si>
  <si>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</si>
  <si>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</si>
  <si>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</si>
  <si>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</si>
  <si>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</si>
  <si>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</si>
  <si>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</si>
  <si>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</si>
  <si>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</si>
  <si>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</si>
  <si>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</si>
  <si>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</si>
  <si>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</si>
  <si>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</si>
  <si>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</si>
  <si>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</si>
  <si>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</si>
  <si>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</si>
  <si>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</si>
  <si>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</si>
  <si>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</si>
  <si>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</si>
  <si>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</si>
  <si>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</si>
  <si>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</si>
  <si>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</si>
  <si>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</si>
  <si>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</si>
  <si>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</si>
  <si>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</si>
  <si>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</si>
  <si>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</si>
  <si>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</si>
  <si>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</si>
  <si>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</si>
  <si>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</si>
  <si>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</si>
  <si>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</si>
  <si>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</si>
  <si>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</si>
  <si>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</si>
  <si>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</si>
  <si>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</si>
  <si>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</si>
  <si>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</si>
  <si>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</si>
  <si>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</si>
  <si>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</si>
  <si>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</si>
  <si>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</si>
  <si>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</si>
  <si>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</si>
  <si>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</si>
  <si>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</si>
  <si>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</si>
  <si>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</si>
  <si>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</si>
  <si>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</si>
  <si>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</si>
  <si>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</si>
  <si>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</si>
  <si>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</si>
  <si>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</si>
  <si>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</si>
  <si>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</si>
  <si>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</si>
  <si>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</si>
  <si>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</si>
  <si>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</si>
  <si>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</si>
  <si>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</si>
  <si>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</si>
  <si>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</si>
  <si>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</si>
  <si>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</si>
  <si>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</si>
  <si>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</si>
  <si>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</si>
  <si>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</si>
  <si>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</si>
  <si>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</si>
  <si>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</si>
  <si>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</si>
  <si>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</si>
  <si>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</si>
  <si>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</si>
  <si>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</si>
  <si>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</si>
  <si>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</si>
  <si>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</si>
  <si>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</si>
  <si>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</si>
  <si>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</si>
  <si>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</si>
  <si>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</si>
  <si>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</si>
  <si>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</si>
  <si>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</si>
  <si>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</si>
  <si>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</si>
  <si>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</si>
  <si>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</si>
  <si>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</si>
  <si>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</si>
  <si>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</si>
  <si>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</si>
  <si>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</si>
  <si>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</si>
  <si>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</si>
  <si>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</si>
  <si>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</si>
  <si>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</si>
  <si>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</si>
  <si>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</si>
  <si>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</si>
  <si>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</si>
  <si>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</si>
  <si>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</si>
  <si>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</si>
  <si>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</si>
  <si>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</si>
  <si>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</si>
  <si>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</si>
  <si>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</si>
  <si>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</si>
  <si>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</si>
  <si>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</si>
  <si>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</si>
  <si>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</si>
  <si>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</si>
  <si>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</si>
  <si>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</si>
  <si>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</si>
  <si>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</si>
  <si>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</si>
  <si>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</si>
  <si>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</si>
  <si>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</si>
  <si>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</si>
  <si>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</si>
  <si>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</si>
  <si>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</si>
  <si>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</si>
  <si>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</si>
  <si>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</si>
  <si>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</si>
  <si>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</si>
  <si>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</si>
  <si>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</si>
  <si>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</si>
  <si>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</si>
  <si>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</si>
  <si>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</si>
  <si>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</si>
  <si>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</si>
  <si>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</si>
  <si>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</si>
  <si>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</si>
  <si>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</si>
  <si>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</si>
  <si>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</si>
  <si>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</si>
  <si>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</si>
  <si>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</si>
  <si>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</si>
  <si>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</si>
  <si>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</si>
  <si>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</si>
  <si>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</si>
  <si>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</si>
  <si>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</si>
  <si>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</si>
  <si>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</si>
  <si>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</si>
  <si>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</si>
  <si>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</si>
  <si>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</si>
  <si>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</si>
  <si>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</si>
  <si>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</si>
  <si>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</si>
  <si>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</si>
  <si>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</si>
  <si>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</si>
  <si>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</si>
  <si>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</si>
  <si>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</si>
  <si>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</si>
  <si>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</si>
  <si>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</si>
  <si>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</si>
  <si>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</si>
  <si>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</si>
  <si>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</si>
  <si>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</si>
  <si>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</si>
  <si>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</si>
  <si>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</si>
  <si>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</si>
  <si>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</si>
  <si>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</si>
  <si>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</si>
  <si>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</si>
  <si>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</si>
  <si>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</si>
  <si>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</si>
  <si>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</si>
  <si>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</si>
  <si>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</si>
  <si>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</si>
  <si>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</si>
  <si>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</si>
  <si>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</si>
  <si>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</si>
  <si>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</si>
  <si>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</si>
  <si>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</si>
  <si>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</si>
  <si>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</si>
  <si>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</si>
  <si>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</si>
  <si>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</si>
  <si>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</si>
  <si>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</si>
  <si>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</si>
  <si>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</si>
  <si>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</si>
  <si>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</si>
  <si>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</si>
  <si>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</si>
  <si>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</si>
  <si>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</si>
  <si>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</si>
  <si>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</si>
  <si>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</si>
  <si>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</si>
  <si>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</si>
  <si>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</si>
  <si>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</si>
  <si>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</si>
  <si>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</si>
  <si>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</si>
  <si>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</si>
  <si>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</si>
  <si>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</si>
  <si>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</si>
  <si>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</si>
  <si>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</si>
  <si>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</si>
  <si>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</si>
  <si>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</si>
  <si>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</si>
  <si>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</si>
  <si>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</si>
  <si>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</si>
  <si>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</si>
  <si>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</si>
  <si>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</si>
  <si>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</si>
  <si>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</si>
  <si>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</si>
  <si>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</si>
  <si>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</si>
  <si>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</si>
  <si>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</si>
  <si>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</si>
  <si>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</si>
  <si>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</si>
  <si>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</si>
  <si>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</si>
  <si>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</si>
  <si>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</si>
  <si>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</si>
  <si>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</si>
  <si>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</si>
  <si>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</si>
  <si>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</si>
  <si>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</si>
  <si>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</si>
  <si>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</si>
  <si>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</si>
  <si>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</si>
  <si>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</si>
  <si>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</si>
  <si>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</si>
  <si>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</si>
  <si>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</si>
  <si>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</si>
  <si>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</si>
  <si>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</si>
  <si>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</si>
  <si>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</si>
  <si>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</si>
  <si>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</si>
  <si>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</si>
  <si>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</si>
  <si>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</si>
  <si>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</si>
  <si>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</si>
  <si>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</si>
  <si>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</si>
  <si>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</si>
  <si>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</si>
  <si>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</si>
  <si>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</si>
  <si>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</si>
  <si>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</si>
  <si>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</si>
  <si>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</si>
  <si>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</si>
  <si>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</si>
  <si>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</si>
  <si>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</si>
  <si>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</si>
  <si>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</si>
  <si>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</si>
  <si>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</si>
  <si>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</si>
  <si>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</si>
  <si>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</si>
  <si>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</si>
  <si>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</si>
  <si>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</si>
  <si>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</si>
  <si>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</si>
  <si>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</si>
  <si>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</si>
  <si>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</si>
  <si>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</si>
  <si>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</si>
  <si>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</si>
  <si>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</si>
  <si>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</si>
  <si>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</si>
  <si>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</si>
  <si>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</si>
  <si>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</si>
  <si>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</si>
  <si>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</si>
  <si>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</si>
  <si>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</si>
  <si>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</si>
  <si>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</si>
  <si>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</si>
  <si>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</si>
  <si>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</si>
  <si>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</si>
  <si>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</si>
  <si>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</si>
  <si>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</si>
  <si>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</si>
  <si>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</si>
  <si>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</si>
  <si>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</si>
  <si>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</si>
  <si>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</si>
  <si>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</si>
  <si>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</si>
  <si>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</si>
  <si>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</si>
  <si>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</si>
  <si>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</si>
  <si>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</si>
  <si>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</si>
  <si>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</si>
  <si>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</si>
  <si>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</si>
  <si>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</si>
  <si>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</si>
  <si>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</si>
  <si>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</si>
  <si>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</si>
  <si>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</si>
  <si>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</si>
  <si>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</si>
  <si>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</si>
  <si>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</si>
  <si>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</si>
  <si>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</si>
  <si>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</si>
  <si>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</si>
  <si>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</si>
  <si>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</si>
  <si>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</si>
  <si>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</si>
  <si>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</si>
  <si>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</si>
  <si>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</si>
  <si>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</si>
  <si>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</si>
  <si>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</si>
  <si>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</si>
  <si>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</si>
  <si>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</si>
  <si>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</si>
  <si>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</si>
  <si>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</si>
  <si>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</si>
  <si>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</si>
  <si>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</si>
  <si>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</si>
  <si>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</si>
  <si>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</si>
  <si>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</si>
  <si>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</si>
  <si>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</si>
  <si>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</si>
  <si>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</si>
  <si>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</si>
  <si>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</si>
  <si>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</si>
  <si>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</si>
  <si>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</si>
  <si>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</si>
  <si>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</si>
  <si>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</si>
  <si>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</si>
  <si>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</si>
  <si>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</si>
  <si>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</si>
  <si>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</si>
  <si>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</si>
  <si>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</si>
  <si>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</si>
  <si>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</si>
  <si>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</si>
  <si>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</si>
  <si>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</si>
  <si>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</si>
  <si>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</si>
  <si>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</si>
  <si>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</si>
  <si>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</si>
  <si>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</si>
  <si>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</si>
  <si>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</si>
  <si>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</si>
  <si>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</si>
  <si>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</si>
  <si>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</si>
  <si>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</si>
  <si>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</si>
  <si>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</si>
  <si>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</si>
  <si>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</si>
  <si>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</si>
  <si>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</si>
  <si>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</si>
  <si>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</si>
  <si>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</si>
  <si>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</si>
  <si>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</si>
  <si>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</si>
  <si>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</si>
  <si>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</si>
  <si>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</si>
  <si>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</si>
  <si>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</si>
  <si>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</si>
  <si>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</si>
  <si>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</si>
  <si>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</si>
  <si>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</si>
  <si>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</si>
  <si>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</si>
  <si>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</si>
  <si>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</si>
  <si>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</si>
  <si>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</si>
  <si>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</si>
  <si>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</si>
  <si>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</si>
  <si>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</si>
  <si>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</si>
  <si>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</si>
  <si>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</si>
  <si>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</si>
  <si>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</si>
  <si>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</si>
  <si>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</si>
  <si>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</si>
  <si>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</si>
  <si>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</si>
  <si>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</si>
  <si>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</si>
  <si>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</si>
  <si>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</si>
  <si>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</si>
  <si>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</si>
  <si>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</si>
  <si>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</si>
  <si>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</si>
  <si>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</si>
  <si>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</si>
  <si>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</si>
  <si>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</si>
  <si>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</si>
  <si>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</si>
  <si>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</si>
  <si>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</si>
  <si>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</si>
  <si>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</si>
  <si>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</si>
  <si>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</si>
  <si>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</si>
  <si>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</si>
  <si>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</si>
  <si>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</si>
  <si>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</si>
  <si>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</si>
  <si>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</si>
  <si>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</si>
  <si>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</si>
  <si>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</si>
  <si>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</si>
  <si>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</si>
  <si>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</si>
  <si>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</si>
  <si>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</si>
  <si>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</si>
  <si>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</si>
  <si>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</si>
  <si>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</si>
  <si>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</si>
  <si>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</si>
  <si>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</si>
  <si>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</si>
  <si>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</si>
  <si>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</si>
  <si>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</si>
  <si>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</si>
  <si>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</si>
  <si>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</si>
  <si>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</si>
  <si>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</si>
  <si>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</si>
  <si>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</si>
  <si>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</si>
  <si>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</si>
  <si>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</si>
  <si>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</si>
  <si>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</si>
  <si>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</si>
  <si>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</si>
  <si>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</si>
  <si>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</si>
  <si>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</si>
  <si>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</si>
  <si>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</si>
  <si>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</si>
  <si>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</si>
  <si>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</si>
  <si>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</si>
  <si>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</si>
  <si>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</si>
  <si>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</si>
  <si>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</si>
  <si>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</si>
  <si>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</si>
  <si>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</si>
  <si>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</si>
  <si>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</si>
  <si>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</si>
  <si>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</si>
  <si>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</si>
  <si>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</si>
  <si>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</si>
  <si>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</si>
  <si>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</si>
  <si>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</si>
  <si>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</si>
  <si>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</si>
  <si>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</si>
  <si>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</si>
  <si>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</si>
  <si>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</si>
  <si>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</si>
  <si>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</si>
  <si>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</si>
  <si>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</si>
  <si>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</si>
  <si>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</si>
  <si>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</si>
  <si>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</si>
  <si>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</si>
  <si>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</si>
  <si>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</si>
  <si>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</si>
  <si>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</si>
  <si>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</si>
  <si>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</si>
  <si>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</si>
  <si>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</si>
  <si>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</si>
  <si>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</si>
  <si>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</si>
  <si>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</si>
  <si>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</si>
  <si>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</si>
  <si>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</si>
  <si>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</si>
  <si>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</si>
  <si>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</si>
  <si>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</si>
  <si>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</si>
  <si>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</si>
  <si>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</si>
  <si>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</si>
  <si>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</si>
  <si>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</si>
  <si>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</si>
  <si>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</si>
  <si>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</si>
  <si>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</si>
  <si>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</si>
  <si>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</si>
  <si>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</si>
  <si>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</si>
  <si>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</si>
  <si>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</si>
  <si>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</si>
  <si>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</si>
  <si>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</si>
  <si>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</si>
  <si>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</si>
  <si>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</si>
  <si>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</si>
  <si>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</si>
  <si>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</si>
  <si>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</si>
  <si>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</si>
  <si>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</si>
  <si>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</si>
  <si>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</si>
  <si>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</si>
  <si>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</si>
  <si>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</si>
  <si>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</si>
  <si>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</si>
  <si>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</si>
  <si>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</si>
  <si>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</si>
  <si>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</si>
  <si>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</si>
  <si>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</si>
  <si>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</si>
  <si>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</si>
  <si>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</si>
  <si>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</si>
  <si>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</si>
  <si>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</si>
  <si>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</si>
  <si>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</si>
  <si>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</si>
  <si>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</si>
  <si>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</si>
  <si>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</si>
  <si>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</si>
  <si>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</si>
  <si>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</si>
  <si>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</si>
  <si>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</si>
  <si>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</si>
  <si>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</si>
  <si>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</si>
  <si>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</si>
  <si>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</si>
  <si>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Hooksett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</si>
</sst>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cbourgeault\AppData\Local\Microsoft\Windows\Temporary%20Internet%20Files\Content.Outlook\97BZ2T19\Hooksett.xls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G369" sqref="G3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261</v>
      </c>
      <c r="C2" s="21">
        <v>261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1027274.19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96025.58</v>
      </c>
      <c r="G12" s="18"/>
      <c r="H12" s="18">
        <v>98121.71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45730.91</v>
      </c>
      <c r="G13" s="18">
        <v>15972.26</v>
      </c>
      <c r="H13" s="18"/>
      <c r="I13" s="18"/>
      <c r="J13" s="67">
        <f>SUM(I442)</f>
        <v>260914.29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3369.08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1172399.76</v>
      </c>
      <c r="G19" s="41">
        <f>SUM(G9:G18)</f>
        <v>15972.26</v>
      </c>
      <c r="H19" s="41">
        <f>SUM(H9:H18)</f>
        <v>98121.71</v>
      </c>
      <c r="I19" s="41">
        <f>SUM(I9:I18)</f>
        <v>0</v>
      </c>
      <c r="J19" s="41">
        <f>SUM(J9:J18)</f>
        <v>260914.29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45">
        <v>2205.65</v>
      </c>
      <c r="H22" s="18">
        <v>93819.93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376068.95</v>
      </c>
      <c r="G24" s="18">
        <v>128.16999999999999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35767.24</v>
      </c>
      <c r="G28" s="18">
        <v>2320.54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45">
        <v>11317.9</v>
      </c>
      <c r="H30" s="18">
        <v>4301.78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411836.19</v>
      </c>
      <c r="G32" s="41">
        <f>SUM(G22:G31)</f>
        <v>15972.26</v>
      </c>
      <c r="H32" s="41">
        <f>SUM(H22:H31)</f>
        <v>98121.709999999992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260914.29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33477.42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727086.15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760563.57000000007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260914.29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1172399.76</v>
      </c>
      <c r="G52" s="41">
        <f>G51+G32</f>
        <v>15972.26</v>
      </c>
      <c r="H52" s="41">
        <f>H51+H32</f>
        <v>98121.709999999992</v>
      </c>
      <c r="I52" s="41">
        <f>I51+I32</f>
        <v>0</v>
      </c>
      <c r="J52" s="41">
        <f>J51+J32</f>
        <v>260914.29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20290727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124223.25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20414950.25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18929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2492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21421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20350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20350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342.26</v>
      </c>
      <c r="G96" s="18"/>
      <c r="H96" s="18"/>
      <c r="I96" s="18"/>
      <c r="J96" s="18">
        <v>4795.93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349704.09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20701.37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1999.79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396606.02</v>
      </c>
      <c r="G109" s="18">
        <v>131.61000000000001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1116.6199999999999</v>
      </c>
      <c r="G110" s="18">
        <v>926.44</v>
      </c>
      <c r="H110" s="18">
        <v>2000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418766.27</v>
      </c>
      <c r="G111" s="41">
        <f>SUM(G96:G110)</f>
        <v>350762.14</v>
      </c>
      <c r="H111" s="41">
        <f>SUM(H96:H110)</f>
        <v>3999.79</v>
      </c>
      <c r="I111" s="41">
        <f>SUM(I96:I110)</f>
        <v>0</v>
      </c>
      <c r="J111" s="41">
        <f>SUM(J96:J110)</f>
        <v>4795.93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20875487.52</v>
      </c>
      <c r="G112" s="41">
        <f>G60+G111</f>
        <v>350762.14</v>
      </c>
      <c r="H112" s="41">
        <f>H60+H79+H94+H111</f>
        <v>3999.79</v>
      </c>
      <c r="I112" s="41">
        <f>I60+I111</f>
        <v>0</v>
      </c>
      <c r="J112" s="41">
        <f>J60+J111</f>
        <v>4795.93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3585500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3555860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7141360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330172.46000000002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323522.02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7407.14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653694.48</v>
      </c>
      <c r="G136" s="41">
        <f>SUM(G123:G135)</f>
        <v>7407.14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>
        <v>1594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7795054.4800000004</v>
      </c>
      <c r="G140" s="41">
        <f>G121+SUM(G136:G137)</f>
        <v>7407.14</v>
      </c>
      <c r="H140" s="41">
        <f>H121+SUM(H136:H139)</f>
        <v>1594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105953.66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15993.17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196244.48000000001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301051.5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180265.52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5400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180265.52</v>
      </c>
      <c r="G162" s="41">
        <f>SUM(G150:G161)</f>
        <v>196244.48000000001</v>
      </c>
      <c r="H162" s="41">
        <f>SUM(H150:H161)</f>
        <v>428398.33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180265.52</v>
      </c>
      <c r="G169" s="41">
        <f>G147+G162+SUM(G163:G168)</f>
        <v>196244.48000000001</v>
      </c>
      <c r="H169" s="41">
        <f>H147+H162+SUM(H163:H168)</f>
        <v>428398.33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40095.75</v>
      </c>
      <c r="H179" s="18"/>
      <c r="I179" s="18">
        <v>75171.67</v>
      </c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40095.75</v>
      </c>
      <c r="H183" s="41">
        <f>SUM(H179:H182)</f>
        <v>0</v>
      </c>
      <c r="I183" s="41">
        <f>SUM(I179:I182)</f>
        <v>75171.67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55570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19601.669999999998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75171.67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75171.67</v>
      </c>
      <c r="G192" s="41">
        <f>G183+SUM(G188:G191)</f>
        <v>40095.75</v>
      </c>
      <c r="H192" s="41">
        <f>+H183+SUM(H188:H191)</f>
        <v>0</v>
      </c>
      <c r="I192" s="41">
        <f>I177+I183+SUM(I188:I191)</f>
        <v>75171.67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28925979.190000001</v>
      </c>
      <c r="G193" s="47">
        <f>G112+G140+G169+G192</f>
        <v>594509.51</v>
      </c>
      <c r="H193" s="47">
        <f>H112+H140+H169+H192</f>
        <v>433992.12</v>
      </c>
      <c r="I193" s="47">
        <f>I112+I140+I169+I192</f>
        <v>75171.67</v>
      </c>
      <c r="J193" s="47">
        <f>J112+J140+J192</f>
        <v>4795.93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2973956.8200000003</v>
      </c>
      <c r="G197" s="18">
        <v>1601474.54</v>
      </c>
      <c r="H197" s="18">
        <v>41453.56</v>
      </c>
      <c r="I197" s="18">
        <v>105031.27</v>
      </c>
      <c r="J197" s="18">
        <v>4924.0200000000004</v>
      </c>
      <c r="K197" s="18">
        <v>205.4</v>
      </c>
      <c r="L197" s="19">
        <f>SUM(F197:K197)</f>
        <v>4727045.6099999994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826716.71</v>
      </c>
      <c r="G198" s="18">
        <v>464759.01</v>
      </c>
      <c r="H198" s="18">
        <v>295329.5</v>
      </c>
      <c r="I198" s="18">
        <v>2314.2300000000005</v>
      </c>
      <c r="J198" s="18">
        <v>5605.15</v>
      </c>
      <c r="K198" s="18">
        <v>1457.5</v>
      </c>
      <c r="L198" s="19">
        <f>SUM(F198:K198)</f>
        <v>1596182.0999999999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9150</v>
      </c>
      <c r="G200" s="18">
        <v>1651.5100000000002</v>
      </c>
      <c r="H200" s="18">
        <v>373.5</v>
      </c>
      <c r="I200" s="18">
        <v>454.3</v>
      </c>
      <c r="J200" s="18">
        <v>394.73</v>
      </c>
      <c r="K200" s="18"/>
      <c r="L200" s="19">
        <f>SUM(F200:K200)</f>
        <v>12024.039999999999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479344.27</v>
      </c>
      <c r="G202" s="18">
        <v>258497.96000000002</v>
      </c>
      <c r="H202" s="18">
        <v>265905.59999999998</v>
      </c>
      <c r="I202" s="18">
        <v>7387</v>
      </c>
      <c r="J202" s="18">
        <v>658.34999999999991</v>
      </c>
      <c r="K202" s="18">
        <v>3301.74</v>
      </c>
      <c r="L202" s="19">
        <f t="shared" ref="L202:L208" si="0">SUM(F202:K202)</f>
        <v>1015094.9199999999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202106.21</v>
      </c>
      <c r="G203" s="18">
        <v>99153.709999999992</v>
      </c>
      <c r="H203" s="18">
        <v>11371.08</v>
      </c>
      <c r="I203" s="18">
        <v>22640.52</v>
      </c>
      <c r="J203" s="18">
        <v>6935.94</v>
      </c>
      <c r="K203" s="18">
        <v>426</v>
      </c>
      <c r="L203" s="19">
        <f t="shared" si="0"/>
        <v>342633.46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16493.75</v>
      </c>
      <c r="G204" s="18">
        <v>1261.82</v>
      </c>
      <c r="H204" s="18">
        <v>413786.83999999997</v>
      </c>
      <c r="I204" s="18">
        <v>3324.33</v>
      </c>
      <c r="J204" s="18"/>
      <c r="K204" s="18">
        <v>3921.83</v>
      </c>
      <c r="L204" s="19">
        <f t="shared" si="0"/>
        <v>438788.57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441349.95</v>
      </c>
      <c r="G205" s="18">
        <v>238261.15</v>
      </c>
      <c r="H205" s="18">
        <v>27380.39</v>
      </c>
      <c r="I205" s="18">
        <v>3693.83</v>
      </c>
      <c r="J205" s="18">
        <v>1925.46</v>
      </c>
      <c r="K205" s="18">
        <v>2680</v>
      </c>
      <c r="L205" s="19">
        <f t="shared" si="0"/>
        <v>715290.77999999991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297367.78999999998</v>
      </c>
      <c r="G207" s="18">
        <v>145986.21</v>
      </c>
      <c r="H207" s="18">
        <v>154402.88</v>
      </c>
      <c r="I207" s="18">
        <v>265394.14</v>
      </c>
      <c r="J207" s="18">
        <v>94023.33</v>
      </c>
      <c r="K207" s="18"/>
      <c r="L207" s="19">
        <f t="shared" si="0"/>
        <v>957174.35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791674.65</v>
      </c>
      <c r="I208" s="18"/>
      <c r="J208" s="18"/>
      <c r="K208" s="18"/>
      <c r="L208" s="19">
        <f t="shared" si="0"/>
        <v>791674.65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104584.13</v>
      </c>
      <c r="G209" s="18">
        <v>35831.68</v>
      </c>
      <c r="H209" s="18">
        <v>6332.1</v>
      </c>
      <c r="I209" s="18">
        <v>18517.78</v>
      </c>
      <c r="J209" s="18">
        <v>26778.05</v>
      </c>
      <c r="K209" s="18">
        <v>162.5</v>
      </c>
      <c r="L209" s="19">
        <f>SUM(F209:K209)</f>
        <v>192206.24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5351069.6300000008</v>
      </c>
      <c r="G211" s="41">
        <f t="shared" si="1"/>
        <v>2846877.59</v>
      </c>
      <c r="H211" s="41">
        <f t="shared" si="1"/>
        <v>2008010.0999999996</v>
      </c>
      <c r="I211" s="41">
        <f t="shared" si="1"/>
        <v>428757.4</v>
      </c>
      <c r="J211" s="41">
        <f t="shared" si="1"/>
        <v>141245.03</v>
      </c>
      <c r="K211" s="41">
        <f t="shared" si="1"/>
        <v>12154.97</v>
      </c>
      <c r="L211" s="41">
        <f t="shared" si="1"/>
        <v>10788114.719999999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2013834.82</v>
      </c>
      <c r="G215" s="18">
        <v>996829.44000000006</v>
      </c>
      <c r="H215" s="18">
        <v>26669.88</v>
      </c>
      <c r="I215" s="18">
        <v>36810.379999999997</v>
      </c>
      <c r="J215" s="18">
        <v>2873.33</v>
      </c>
      <c r="K215" s="18">
        <v>110.6</v>
      </c>
      <c r="L215" s="19">
        <f>SUM(F215:K215)</f>
        <v>3077128.45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508610.66</v>
      </c>
      <c r="G216" s="18">
        <v>298263.22000000003</v>
      </c>
      <c r="H216" s="18">
        <v>222245.72000000003</v>
      </c>
      <c r="I216" s="18">
        <v>1548.58</v>
      </c>
      <c r="J216" s="18">
        <v>1157.68</v>
      </c>
      <c r="K216" s="18"/>
      <c r="L216" s="19">
        <f>SUM(F216:K216)</f>
        <v>1031825.8600000001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57179.3</v>
      </c>
      <c r="G218" s="18">
        <v>10756.09</v>
      </c>
      <c r="H218" s="18">
        <v>6639.78</v>
      </c>
      <c r="I218" s="18">
        <v>6242.9500000000007</v>
      </c>
      <c r="J218" s="18">
        <v>2142.29</v>
      </c>
      <c r="K218" s="18">
        <v>2227.9</v>
      </c>
      <c r="L218" s="19">
        <f>SUM(F218:K218)</f>
        <v>85188.309999999983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262573.81</v>
      </c>
      <c r="G220" s="18">
        <v>135724.41</v>
      </c>
      <c r="H220" s="18">
        <v>134419.37</v>
      </c>
      <c r="I220" s="18">
        <v>7822.08</v>
      </c>
      <c r="J220" s="18">
        <v>67.849999999999994</v>
      </c>
      <c r="K220" s="18">
        <v>1777.86</v>
      </c>
      <c r="L220" s="19">
        <f t="shared" ref="L220:L226" si="2">SUM(F220:K220)</f>
        <v>542385.37999999989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44346.26</v>
      </c>
      <c r="G221" s="18">
        <v>32721.57</v>
      </c>
      <c r="H221" s="18">
        <v>2153.39</v>
      </c>
      <c r="I221" s="18">
        <v>16275.09</v>
      </c>
      <c r="J221" s="18">
        <v>3744.02</v>
      </c>
      <c r="K221" s="18">
        <v>273</v>
      </c>
      <c r="L221" s="19">
        <f t="shared" si="2"/>
        <v>99513.33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>
        <v>679.44</v>
      </c>
      <c r="H222" s="18">
        <v>233479.58</v>
      </c>
      <c r="I222" s="18"/>
      <c r="J222" s="18"/>
      <c r="K222" s="18">
        <v>2111.7600000000002</v>
      </c>
      <c r="L222" s="19">
        <f t="shared" si="2"/>
        <v>236270.78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210023.71</v>
      </c>
      <c r="G223" s="18">
        <v>112398.31</v>
      </c>
      <c r="H223" s="18">
        <v>19442.759999999998</v>
      </c>
      <c r="I223" s="18">
        <v>1330.19</v>
      </c>
      <c r="J223" s="18">
        <v>1175.9100000000001</v>
      </c>
      <c r="K223" s="18">
        <v>1914</v>
      </c>
      <c r="L223" s="19">
        <f t="shared" si="2"/>
        <v>346284.88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204147.68</v>
      </c>
      <c r="G225" s="18">
        <v>126571.56</v>
      </c>
      <c r="H225" s="18">
        <v>215615.46000000002</v>
      </c>
      <c r="I225" s="18">
        <v>240250.07</v>
      </c>
      <c r="J225" s="18">
        <v>1045.24</v>
      </c>
      <c r="K225" s="18"/>
      <c r="L225" s="19">
        <f t="shared" si="2"/>
        <v>787630.01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368821.12</v>
      </c>
      <c r="I226" s="18"/>
      <c r="J226" s="18"/>
      <c r="K226" s="18"/>
      <c r="L226" s="19">
        <f t="shared" si="2"/>
        <v>368821.12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26849.47</v>
      </c>
      <c r="G227" s="18">
        <v>14609.15</v>
      </c>
      <c r="H227" s="18">
        <v>3409.59</v>
      </c>
      <c r="I227" s="18">
        <v>13621.849999999999</v>
      </c>
      <c r="J227" s="18">
        <v>14418.95</v>
      </c>
      <c r="K227" s="18">
        <v>87.5</v>
      </c>
      <c r="L227" s="19">
        <f>SUM(F227:K227)</f>
        <v>72996.510000000009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3327565.71</v>
      </c>
      <c r="G229" s="41">
        <f>SUM(G215:G228)</f>
        <v>1728553.1900000002</v>
      </c>
      <c r="H229" s="41">
        <f>SUM(H215:H228)</f>
        <v>1232896.6500000001</v>
      </c>
      <c r="I229" s="41">
        <f>SUM(I215:I228)</f>
        <v>323901.19</v>
      </c>
      <c r="J229" s="41">
        <f>SUM(J215:J228)</f>
        <v>26625.27</v>
      </c>
      <c r="K229" s="41">
        <f t="shared" si="3"/>
        <v>8502.619999999999</v>
      </c>
      <c r="L229" s="41">
        <f t="shared" si="3"/>
        <v>6648044.6299999999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6127978.0700000003</v>
      </c>
      <c r="I233" s="18"/>
      <c r="J233" s="18"/>
      <c r="K233" s="18"/>
      <c r="L233" s="19">
        <f>SUM(F233:K233)</f>
        <v>6127978.0700000003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231163.77000000002</v>
      </c>
      <c r="G234" s="18">
        <v>160100.76999999999</v>
      </c>
      <c r="H234" s="18">
        <v>2566885.3400000003</v>
      </c>
      <c r="I234" s="18"/>
      <c r="J234" s="18"/>
      <c r="K234" s="18"/>
      <c r="L234" s="19">
        <f>SUM(F234:K234)</f>
        <v>2958149.8800000004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283125.86</v>
      </c>
      <c r="I244" s="18"/>
      <c r="J244" s="18"/>
      <c r="K244" s="18"/>
      <c r="L244" s="19">
        <f t="shared" si="4"/>
        <v>283125.86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231163.77000000002</v>
      </c>
      <c r="G247" s="41">
        <f t="shared" si="5"/>
        <v>160100.76999999999</v>
      </c>
      <c r="H247" s="41">
        <f t="shared" si="5"/>
        <v>8977989.2699999996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9369253.8100000005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13164</v>
      </c>
      <c r="I255" s="18"/>
      <c r="J255" s="18"/>
      <c r="K255" s="18"/>
      <c r="L255" s="19">
        <f t="shared" si="6"/>
        <v>13164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13164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13164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8909799.1099999994</v>
      </c>
      <c r="G257" s="41">
        <f t="shared" si="8"/>
        <v>4735531.55</v>
      </c>
      <c r="H257" s="41">
        <f t="shared" si="8"/>
        <v>12232060.02</v>
      </c>
      <c r="I257" s="41">
        <f t="shared" si="8"/>
        <v>752658.59000000008</v>
      </c>
      <c r="J257" s="41">
        <f t="shared" si="8"/>
        <v>167870.3</v>
      </c>
      <c r="K257" s="41">
        <f t="shared" si="8"/>
        <v>20657.589999999997</v>
      </c>
      <c r="L257" s="41">
        <f t="shared" si="8"/>
        <v>26818577.159999996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1035000</v>
      </c>
      <c r="L260" s="19">
        <f>SUM(F260:K260)</f>
        <v>1035000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431630</v>
      </c>
      <c r="L261" s="19">
        <f>SUM(F261:K261)</f>
        <v>431630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40095.75</v>
      </c>
      <c r="L263" s="19">
        <f>SUM(F263:K263)</f>
        <v>40095.75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75171.67</v>
      </c>
      <c r="L265" s="19">
        <f t="shared" si="9"/>
        <v>75171.67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20453.07</v>
      </c>
      <c r="L268" s="19">
        <f t="shared" si="9"/>
        <v>20453.07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1602350.49</v>
      </c>
      <c r="L270" s="41">
        <f t="shared" si="9"/>
        <v>1602350.49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8909799.1099999994</v>
      </c>
      <c r="G271" s="42">
        <f t="shared" si="11"/>
        <v>4735531.55</v>
      </c>
      <c r="H271" s="42">
        <f t="shared" si="11"/>
        <v>12232060.02</v>
      </c>
      <c r="I271" s="42">
        <f t="shared" si="11"/>
        <v>752658.59000000008</v>
      </c>
      <c r="J271" s="42">
        <f t="shared" si="11"/>
        <v>167870.3</v>
      </c>
      <c r="K271" s="42">
        <f t="shared" si="11"/>
        <v>1623008.08</v>
      </c>
      <c r="L271" s="42">
        <f t="shared" si="11"/>
        <v>28420927.649999995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82681.929999999993</v>
      </c>
      <c r="G276" s="18">
        <v>12856.35</v>
      </c>
      <c r="H276" s="18">
        <v>750</v>
      </c>
      <c r="I276" s="18">
        <v>6128.74</v>
      </c>
      <c r="J276" s="18"/>
      <c r="K276" s="18"/>
      <c r="L276" s="19">
        <f>SUM(F276:K276)</f>
        <v>102417.02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100880.01</v>
      </c>
      <c r="G277" s="18">
        <v>14272.84</v>
      </c>
      <c r="H277" s="18">
        <v>19466.43</v>
      </c>
      <c r="I277" s="18">
        <v>3195</v>
      </c>
      <c r="J277" s="18"/>
      <c r="K277" s="18"/>
      <c r="L277" s="19">
        <f>SUM(F277:K277)</f>
        <v>137814.28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2594</v>
      </c>
      <c r="I279" s="18"/>
      <c r="J279" s="18"/>
      <c r="K279" s="18"/>
      <c r="L279" s="19">
        <f>SUM(F279:K279)</f>
        <v>2594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33625.25</v>
      </c>
      <c r="G281" s="18">
        <v>7144.97</v>
      </c>
      <c r="H281" s="18">
        <v>28155.759999999998</v>
      </c>
      <c r="I281" s="18"/>
      <c r="J281" s="18">
        <v>162.36000000000001</v>
      </c>
      <c r="K281" s="18"/>
      <c r="L281" s="19">
        <f t="shared" ref="L281:L287" si="12">SUM(F281:K281)</f>
        <v>69088.34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292.5</v>
      </c>
      <c r="G282" s="18">
        <v>63.56</v>
      </c>
      <c r="H282" s="18">
        <v>11802.550000000001</v>
      </c>
      <c r="I282" s="18">
        <v>607.59</v>
      </c>
      <c r="J282" s="18"/>
      <c r="K282" s="18"/>
      <c r="L282" s="19">
        <f t="shared" si="12"/>
        <v>12766.2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6647.45</v>
      </c>
      <c r="L285" s="19">
        <f t="shared" si="12"/>
        <v>6647.45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>
        <v>3510</v>
      </c>
      <c r="J286" s="18"/>
      <c r="K286" s="18"/>
      <c r="L286" s="19">
        <f t="shared" si="12"/>
        <v>3510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217479.69</v>
      </c>
      <c r="G290" s="42">
        <f t="shared" si="13"/>
        <v>34337.72</v>
      </c>
      <c r="H290" s="42">
        <f t="shared" si="13"/>
        <v>62768.740000000005</v>
      </c>
      <c r="I290" s="42">
        <f t="shared" si="13"/>
        <v>13441.33</v>
      </c>
      <c r="J290" s="42">
        <f t="shared" si="13"/>
        <v>162.36000000000001</v>
      </c>
      <c r="K290" s="42">
        <f t="shared" si="13"/>
        <v>6647.45</v>
      </c>
      <c r="L290" s="41">
        <f t="shared" si="13"/>
        <v>334837.29000000004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1434.32</v>
      </c>
      <c r="J295" s="18"/>
      <c r="K295" s="18"/>
      <c r="L295" s="19">
        <f>SUM(F295:K295)</f>
        <v>1434.32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41018.67</v>
      </c>
      <c r="G296" s="18">
        <v>5829.74</v>
      </c>
      <c r="H296" s="18">
        <v>7951.07</v>
      </c>
      <c r="I296" s="18">
        <v>1305</v>
      </c>
      <c r="J296" s="18"/>
      <c r="K296" s="18"/>
      <c r="L296" s="19">
        <f>SUM(F296:K296)</f>
        <v>56104.479999999996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2000</v>
      </c>
      <c r="G298" s="18"/>
      <c r="H298" s="18"/>
      <c r="I298" s="18"/>
      <c r="J298" s="18"/>
      <c r="K298" s="18"/>
      <c r="L298" s="19">
        <f>SUM(F298:K298)</f>
        <v>2000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13734.25</v>
      </c>
      <c r="G300" s="18">
        <v>2918.37</v>
      </c>
      <c r="H300" s="18">
        <v>11500.24</v>
      </c>
      <c r="I300" s="18"/>
      <c r="J300" s="18">
        <v>87.43</v>
      </c>
      <c r="K300" s="18"/>
      <c r="L300" s="19">
        <f t="shared" ref="L300:L306" si="14">SUM(F300:K300)</f>
        <v>28240.29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157.5</v>
      </c>
      <c r="G301" s="18">
        <v>34.22</v>
      </c>
      <c r="H301" s="18">
        <v>6010.91</v>
      </c>
      <c r="I301" s="18">
        <v>327.17</v>
      </c>
      <c r="J301" s="18"/>
      <c r="K301" s="18"/>
      <c r="L301" s="19">
        <f t="shared" si="14"/>
        <v>6529.8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2955.94</v>
      </c>
      <c r="L304" s="19">
        <f t="shared" si="14"/>
        <v>2955.94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>
        <v>1890</v>
      </c>
      <c r="J305" s="18"/>
      <c r="K305" s="18"/>
      <c r="L305" s="19">
        <f t="shared" si="14"/>
        <v>1890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56910.42</v>
      </c>
      <c r="G309" s="42">
        <f t="shared" si="15"/>
        <v>8782.33</v>
      </c>
      <c r="H309" s="42">
        <f t="shared" si="15"/>
        <v>25462.219999999998</v>
      </c>
      <c r="I309" s="42">
        <f t="shared" si="15"/>
        <v>4956.49</v>
      </c>
      <c r="J309" s="42">
        <f t="shared" si="15"/>
        <v>87.43</v>
      </c>
      <c r="K309" s="42">
        <f t="shared" si="15"/>
        <v>2955.94</v>
      </c>
      <c r="L309" s="41">
        <f t="shared" si="15"/>
        <v>99154.83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274390.11</v>
      </c>
      <c r="G338" s="41">
        <f t="shared" si="20"/>
        <v>43120.05</v>
      </c>
      <c r="H338" s="41">
        <f t="shared" si="20"/>
        <v>88230.96</v>
      </c>
      <c r="I338" s="41">
        <f t="shared" si="20"/>
        <v>18397.82</v>
      </c>
      <c r="J338" s="41">
        <f t="shared" si="20"/>
        <v>249.79000000000002</v>
      </c>
      <c r="K338" s="41">
        <f t="shared" si="20"/>
        <v>9603.39</v>
      </c>
      <c r="L338" s="41">
        <f t="shared" si="20"/>
        <v>433992.12000000005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274390.11</v>
      </c>
      <c r="G352" s="41">
        <f>G338</f>
        <v>43120.05</v>
      </c>
      <c r="H352" s="41">
        <f>H338</f>
        <v>88230.96</v>
      </c>
      <c r="I352" s="41">
        <f>I338</f>
        <v>18397.82</v>
      </c>
      <c r="J352" s="41">
        <f>J338</f>
        <v>249.79000000000002</v>
      </c>
      <c r="K352" s="47">
        <f>K338+K351</f>
        <v>9603.39</v>
      </c>
      <c r="L352" s="41">
        <f>L338+L351</f>
        <v>433992.12000000005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143901.42000000001</v>
      </c>
      <c r="G358" s="18">
        <v>75828.67</v>
      </c>
      <c r="H358" s="18">
        <v>4734.54</v>
      </c>
      <c r="I358" s="18">
        <v>163306.93</v>
      </c>
      <c r="J358" s="18"/>
      <c r="K358" s="18">
        <v>292.5</v>
      </c>
      <c r="L358" s="13">
        <f>SUM(F358:K358)</f>
        <v>388064.06000000006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80612.94</v>
      </c>
      <c r="G359" s="18">
        <v>25757.16</v>
      </c>
      <c r="H359" s="18">
        <v>11983.35</v>
      </c>
      <c r="I359" s="18">
        <v>87934.5</v>
      </c>
      <c r="J359" s="18"/>
      <c r="K359" s="18">
        <v>157.5</v>
      </c>
      <c r="L359" s="19">
        <f>SUM(F359:K359)</f>
        <v>206445.45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224514.36000000002</v>
      </c>
      <c r="G362" s="47">
        <f t="shared" si="22"/>
        <v>101585.83</v>
      </c>
      <c r="H362" s="47">
        <f t="shared" si="22"/>
        <v>16717.89</v>
      </c>
      <c r="I362" s="47">
        <f t="shared" si="22"/>
        <v>251241.43</v>
      </c>
      <c r="J362" s="47">
        <f t="shared" si="22"/>
        <v>0</v>
      </c>
      <c r="K362" s="47">
        <f t="shared" si="22"/>
        <v>450</v>
      </c>
      <c r="L362" s="47">
        <f t="shared" si="22"/>
        <v>594509.51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thickBot="1" x14ac:dyDescent="0.2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63">
        <v>152698.82999999999</v>
      </c>
      <c r="G367" s="63">
        <v>82222.45</v>
      </c>
      <c r="H367" s="18"/>
      <c r="I367" s="56">
        <f>SUM(F367:H367)</f>
        <v>234921.27999999997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Top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10608.1</v>
      </c>
      <c r="G368" s="63">
        <v>5712.05</v>
      </c>
      <c r="H368" s="63"/>
      <c r="I368" s="56">
        <f>SUM(F368:H368)</f>
        <v>16320.150000000001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163306.93</v>
      </c>
      <c r="G369" s="47">
        <f>SUM(G367:G368)</f>
        <v>87934.5</v>
      </c>
      <c r="H369" s="47">
        <f>SUM(H367:H368)</f>
        <v>0</v>
      </c>
      <c r="I369" s="47">
        <f>SUM(I367:I368)</f>
        <v>251241.42999999996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28770</v>
      </c>
      <c r="I375" s="18"/>
      <c r="J375" s="18"/>
      <c r="K375" s="18"/>
      <c r="L375" s="13">
        <f t="shared" ref="L375:L381" si="23">SUM(F375:K375)</f>
        <v>28770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26800</v>
      </c>
      <c r="I378" s="18"/>
      <c r="J378" s="18"/>
      <c r="K378" s="18"/>
      <c r="L378" s="13">
        <f t="shared" si="23"/>
        <v>26800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>
        <v>19601.669999999998</v>
      </c>
      <c r="K380" s="18"/>
      <c r="L380" s="13">
        <f t="shared" si="23"/>
        <v>19601.669999999998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55570</v>
      </c>
      <c r="I382" s="41">
        <f t="shared" si="24"/>
        <v>0</v>
      </c>
      <c r="J382" s="47">
        <f t="shared" si="24"/>
        <v>19601.669999999998</v>
      </c>
      <c r="K382" s="47">
        <f t="shared" si="24"/>
        <v>0</v>
      </c>
      <c r="L382" s="47">
        <f t="shared" si="24"/>
        <v>75171.67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1217.25</v>
      </c>
      <c r="I388" s="18"/>
      <c r="J388" s="24" t="s">
        <v>289</v>
      </c>
      <c r="K388" s="24" t="s">
        <v>289</v>
      </c>
      <c r="L388" s="56">
        <f t="shared" si="25"/>
        <v>1217.25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1217.25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1217.25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3558.45</v>
      </c>
      <c r="I397" s="18"/>
      <c r="J397" s="24" t="s">
        <v>289</v>
      </c>
      <c r="K397" s="24" t="s">
        <v>289</v>
      </c>
      <c r="L397" s="56">
        <f t="shared" si="26"/>
        <v>3558.45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20.23</v>
      </c>
      <c r="I399" s="18"/>
      <c r="J399" s="24" t="s">
        <v>289</v>
      </c>
      <c r="K399" s="24" t="s">
        <v>289</v>
      </c>
      <c r="L399" s="56">
        <f t="shared" si="26"/>
        <v>20.23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3578.68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3578.68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4795.93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4795.93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>
        <v>55570</v>
      </c>
      <c r="L414" s="56">
        <f t="shared" si="27"/>
        <v>55570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55570</v>
      </c>
      <c r="L419" s="47">
        <f t="shared" si="28"/>
        <v>55570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19601.669999999998</v>
      </c>
      <c r="L426" s="56">
        <f t="shared" si="29"/>
        <v>19601.669999999998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19601.669999999998</v>
      </c>
      <c r="L427" s="47">
        <f t="shared" si="30"/>
        <v>19601.669999999998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75171.67</v>
      </c>
      <c r="L434" s="47">
        <f t="shared" si="32"/>
        <v>75171.67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40144.15</v>
      </c>
      <c r="G442" s="18">
        <v>220770.14</v>
      </c>
      <c r="H442" s="18"/>
      <c r="I442" s="56">
        <f t="shared" si="33"/>
        <v>260914.29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40144.15</v>
      </c>
      <c r="G446" s="13">
        <f>SUM(G439:G445)</f>
        <v>220770.14</v>
      </c>
      <c r="H446" s="13">
        <f>SUM(H439:H445)</f>
        <v>0</v>
      </c>
      <c r="I446" s="13">
        <f>SUM(I439:I445)</f>
        <v>260914.29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40144.15</v>
      </c>
      <c r="G459" s="18">
        <v>220770.14</v>
      </c>
      <c r="H459" s="18"/>
      <c r="I459" s="56">
        <f t="shared" si="34"/>
        <v>260914.29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40144.15</v>
      </c>
      <c r="G460" s="83">
        <f>SUM(G454:G459)</f>
        <v>220770.14</v>
      </c>
      <c r="H460" s="83">
        <f>SUM(H454:H459)</f>
        <v>0</v>
      </c>
      <c r="I460" s="83">
        <f>SUM(I454:I459)</f>
        <v>260914.29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40144.15</v>
      </c>
      <c r="G461" s="42">
        <f>G452+G460</f>
        <v>220770.14</v>
      </c>
      <c r="H461" s="42">
        <f>H452+H460</f>
        <v>0</v>
      </c>
      <c r="I461" s="42">
        <f>I452+I460</f>
        <v>260914.29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255512.03</v>
      </c>
      <c r="G465" s="18"/>
      <c r="H465" s="18"/>
      <c r="I465" s="18"/>
      <c r="J465" s="18">
        <v>331290.03000000003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28925979.190000001</v>
      </c>
      <c r="G468" s="18">
        <v>594509.51</v>
      </c>
      <c r="H468" s="18">
        <v>433992.12</v>
      </c>
      <c r="I468" s="18">
        <v>75171.67</v>
      </c>
      <c r="J468" s="18">
        <v>4795.93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28925979.190000001</v>
      </c>
      <c r="G470" s="53">
        <f>SUM(G468:G469)</f>
        <v>594509.51</v>
      </c>
      <c r="H470" s="53">
        <f>SUM(H468:H469)</f>
        <v>433992.12</v>
      </c>
      <c r="I470" s="53">
        <f>SUM(I468:I469)</f>
        <v>75171.67</v>
      </c>
      <c r="J470" s="53">
        <f>SUM(J468:J469)</f>
        <v>4795.93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28420927.649999999</v>
      </c>
      <c r="G472" s="18">
        <v>594509.51</v>
      </c>
      <c r="H472" s="18">
        <v>433992.12</v>
      </c>
      <c r="I472" s="18">
        <v>75171.67</v>
      </c>
      <c r="J472" s="18">
        <v>75171.67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28420927.649999999</v>
      </c>
      <c r="G474" s="53">
        <f>SUM(G472:G473)</f>
        <v>594509.51</v>
      </c>
      <c r="H474" s="53">
        <f>SUM(H472:H473)</f>
        <v>433992.12</v>
      </c>
      <c r="I474" s="53">
        <f>SUM(I472:I473)</f>
        <v>75171.67</v>
      </c>
      <c r="J474" s="53">
        <f>SUM(J472:J473)</f>
        <v>75171.67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760563.57000000402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260914.29000000004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30732213.059999999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4.51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9295000</v>
      </c>
      <c r="G495" s="18"/>
      <c r="H495" s="18"/>
      <c r="I495" s="18"/>
      <c r="J495" s="18"/>
      <c r="K495" s="53">
        <f>SUM(F495:J495)</f>
        <v>9295000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1466630</v>
      </c>
      <c r="G497" s="18"/>
      <c r="H497" s="18"/>
      <c r="I497" s="18"/>
      <c r="J497" s="18"/>
      <c r="K497" s="53">
        <f t="shared" si="35"/>
        <v>1466630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8260000</v>
      </c>
      <c r="G498" s="204"/>
      <c r="H498" s="204"/>
      <c r="I498" s="204"/>
      <c r="J498" s="204"/>
      <c r="K498" s="205">
        <f t="shared" si="35"/>
        <v>8260000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1647930</v>
      </c>
      <c r="G499" s="18"/>
      <c r="H499" s="18"/>
      <c r="I499" s="18"/>
      <c r="J499" s="18"/>
      <c r="K499" s="53">
        <f t="shared" si="35"/>
        <v>1647930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9907930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9907930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1035000</v>
      </c>
      <c r="G501" s="204"/>
      <c r="H501" s="204"/>
      <c r="I501" s="204"/>
      <c r="J501" s="204"/>
      <c r="K501" s="205">
        <f t="shared" si="35"/>
        <v>1035000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385055</v>
      </c>
      <c r="G502" s="18"/>
      <c r="H502" s="18"/>
      <c r="I502" s="18"/>
      <c r="J502" s="18"/>
      <c r="K502" s="53">
        <f t="shared" si="35"/>
        <v>385055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1420055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1420055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812974.64999999991</v>
      </c>
      <c r="G521" s="18">
        <v>408303.86</v>
      </c>
      <c r="H521" s="18">
        <v>187602.14</v>
      </c>
      <c r="I521" s="18">
        <v>4567.55</v>
      </c>
      <c r="J521" s="18">
        <v>4570.3500000000004</v>
      </c>
      <c r="K521" s="18">
        <v>530</v>
      </c>
      <c r="L521" s="88">
        <f>SUM(F521:K521)</f>
        <v>1418548.55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471590.17</v>
      </c>
      <c r="G522" s="18">
        <v>255557.66999999998</v>
      </c>
      <c r="H522" s="18">
        <v>9034.5499999999993</v>
      </c>
      <c r="I522" s="18">
        <v>2185.16</v>
      </c>
      <c r="J522" s="18">
        <v>577.43000000000006</v>
      </c>
      <c r="K522" s="18"/>
      <c r="L522" s="88">
        <f>SUM(F522:K522)</f>
        <v>738944.9800000001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179399.73</v>
      </c>
      <c r="G523" s="18">
        <v>132137.53</v>
      </c>
      <c r="H523" s="18">
        <v>2473328.6800000002</v>
      </c>
      <c r="I523" s="18"/>
      <c r="J523" s="18"/>
      <c r="K523" s="18"/>
      <c r="L523" s="88">
        <f>SUM(F523:K523)</f>
        <v>2784865.9400000004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1463964.5499999998</v>
      </c>
      <c r="G524" s="108">
        <f t="shared" ref="G524:L524" si="36">SUM(G521:G523)</f>
        <v>795999.06</v>
      </c>
      <c r="H524" s="108">
        <f t="shared" si="36"/>
        <v>2669965.37</v>
      </c>
      <c r="I524" s="108">
        <f t="shared" si="36"/>
        <v>6752.71</v>
      </c>
      <c r="J524" s="108">
        <f t="shared" si="36"/>
        <v>5147.7800000000007</v>
      </c>
      <c r="K524" s="108">
        <f t="shared" si="36"/>
        <v>530</v>
      </c>
      <c r="L524" s="89">
        <f t="shared" si="36"/>
        <v>4942359.4700000007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246483.77</v>
      </c>
      <c r="G526" s="18">
        <v>148471.13</v>
      </c>
      <c r="H526" s="18">
        <v>368718.64</v>
      </c>
      <c r="I526" s="18">
        <v>752.72</v>
      </c>
      <c r="J526" s="18">
        <v>307.89999999999998</v>
      </c>
      <c r="K526" s="18"/>
      <c r="L526" s="88">
        <f>SUM(F526:K526)</f>
        <v>764734.16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88587.31</v>
      </c>
      <c r="G527" s="18">
        <v>46528.61</v>
      </c>
      <c r="H527" s="18">
        <v>147228.40999999995</v>
      </c>
      <c r="I527" s="18">
        <v>4195.57</v>
      </c>
      <c r="J527" s="18"/>
      <c r="K527" s="18"/>
      <c r="L527" s="88">
        <f>SUM(F527:K527)</f>
        <v>286539.89999999997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22150.95</v>
      </c>
      <c r="G528" s="18">
        <v>8792.24</v>
      </c>
      <c r="H528" s="18">
        <v>247665.96</v>
      </c>
      <c r="I528" s="18"/>
      <c r="J528" s="18"/>
      <c r="K528" s="18"/>
      <c r="L528" s="88">
        <f>SUM(F528:K528)</f>
        <v>278609.15000000002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357222.02999999997</v>
      </c>
      <c r="G529" s="89">
        <f t="shared" ref="G529:L529" si="37">SUM(G526:G528)</f>
        <v>203791.97999999998</v>
      </c>
      <c r="H529" s="89">
        <f t="shared" si="37"/>
        <v>763613.00999999989</v>
      </c>
      <c r="I529" s="89">
        <f t="shared" si="37"/>
        <v>4948.29</v>
      </c>
      <c r="J529" s="89">
        <f t="shared" si="37"/>
        <v>307.89999999999998</v>
      </c>
      <c r="K529" s="89">
        <f t="shared" si="37"/>
        <v>0</v>
      </c>
      <c r="L529" s="89">
        <f t="shared" si="37"/>
        <v>1329883.21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86273.4</v>
      </c>
      <c r="G531" s="18">
        <v>46605.4</v>
      </c>
      <c r="H531" s="18">
        <v>5313.32</v>
      </c>
      <c r="I531" s="18">
        <v>443.04</v>
      </c>
      <c r="J531" s="18">
        <v>932.42</v>
      </c>
      <c r="K531" s="18"/>
      <c r="L531" s="88">
        <f>SUM(F531:K531)</f>
        <v>139567.58000000002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34509.360000000001</v>
      </c>
      <c r="G532" s="18">
        <v>18642.16</v>
      </c>
      <c r="H532" s="18">
        <v>1652.4</v>
      </c>
      <c r="I532" s="18">
        <v>177.21</v>
      </c>
      <c r="J532" s="18">
        <v>372.97</v>
      </c>
      <c r="K532" s="18"/>
      <c r="L532" s="88">
        <f>SUM(F532:K532)</f>
        <v>55354.100000000006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51764.04</v>
      </c>
      <c r="G533" s="18">
        <v>27963.24</v>
      </c>
      <c r="H533" s="18">
        <v>2478.6</v>
      </c>
      <c r="I533" s="18">
        <v>265.82</v>
      </c>
      <c r="J533" s="18">
        <v>559.45000000000005</v>
      </c>
      <c r="K533" s="18"/>
      <c r="L533" s="88">
        <f>SUM(F533:K533)</f>
        <v>83031.150000000009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172546.8</v>
      </c>
      <c r="G534" s="89">
        <f t="shared" ref="G534:L534" si="38">SUM(G531:G533)</f>
        <v>93210.8</v>
      </c>
      <c r="H534" s="89">
        <f t="shared" si="38"/>
        <v>9444.32</v>
      </c>
      <c r="I534" s="89">
        <f t="shared" si="38"/>
        <v>886.06999999999994</v>
      </c>
      <c r="J534" s="89">
        <f t="shared" si="38"/>
        <v>1864.84</v>
      </c>
      <c r="K534" s="89">
        <f t="shared" si="38"/>
        <v>0</v>
      </c>
      <c r="L534" s="89">
        <f t="shared" si="38"/>
        <v>277952.83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17074.12</v>
      </c>
      <c r="I536" s="18"/>
      <c r="J536" s="18"/>
      <c r="K536" s="18"/>
      <c r="L536" s="88">
        <f>SUM(F536:K536)</f>
        <v>17074.12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9193.76</v>
      </c>
      <c r="I537" s="18"/>
      <c r="J537" s="18"/>
      <c r="K537" s="18"/>
      <c r="L537" s="88">
        <f>SUM(F537:K537)</f>
        <v>9193.76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26267.879999999997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26267.879999999997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234815.2</v>
      </c>
      <c r="I541" s="18"/>
      <c r="J541" s="18"/>
      <c r="K541" s="18"/>
      <c r="L541" s="88">
        <f>SUM(F541:K541)</f>
        <v>234815.2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126438.96</v>
      </c>
      <c r="I542" s="18"/>
      <c r="J542" s="18"/>
      <c r="K542" s="18"/>
      <c r="L542" s="88">
        <f>SUM(F542:K542)</f>
        <v>126438.96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90313.54</v>
      </c>
      <c r="I543" s="18"/>
      <c r="J543" s="18"/>
      <c r="K543" s="18"/>
      <c r="L543" s="88">
        <f>SUM(F543:K543)</f>
        <v>90313.54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451567.7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451567.7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1993733.38</v>
      </c>
      <c r="G545" s="89">
        <f t="shared" ref="G545:L545" si="41">G524+G529+G534+G539+G544</f>
        <v>1093001.8400000001</v>
      </c>
      <c r="H545" s="89">
        <f t="shared" si="41"/>
        <v>3920858.28</v>
      </c>
      <c r="I545" s="89">
        <f t="shared" si="41"/>
        <v>12587.07</v>
      </c>
      <c r="J545" s="89">
        <f t="shared" si="41"/>
        <v>7320.52</v>
      </c>
      <c r="K545" s="89">
        <f t="shared" si="41"/>
        <v>530</v>
      </c>
      <c r="L545" s="89">
        <f t="shared" si="41"/>
        <v>7028031.0900000008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1418548.55</v>
      </c>
      <c r="G549" s="87">
        <f>L526</f>
        <v>764734.16</v>
      </c>
      <c r="H549" s="87">
        <f>L531</f>
        <v>139567.58000000002</v>
      </c>
      <c r="I549" s="87">
        <f>L536</f>
        <v>17074.12</v>
      </c>
      <c r="J549" s="87">
        <f>L541</f>
        <v>234815.2</v>
      </c>
      <c r="K549" s="87">
        <f>SUM(F549:J549)</f>
        <v>2574739.6100000003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738944.9800000001</v>
      </c>
      <c r="G550" s="87">
        <f>L527</f>
        <v>286539.89999999997</v>
      </c>
      <c r="H550" s="87">
        <f>L532</f>
        <v>55354.100000000006</v>
      </c>
      <c r="I550" s="87">
        <f>L537</f>
        <v>9193.76</v>
      </c>
      <c r="J550" s="87">
        <f>L542</f>
        <v>126438.96</v>
      </c>
      <c r="K550" s="87">
        <f>SUM(F550:J550)</f>
        <v>1216471.7000000002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2784865.9400000004</v>
      </c>
      <c r="G551" s="87">
        <f>L528</f>
        <v>278609.15000000002</v>
      </c>
      <c r="H551" s="87">
        <f>L533</f>
        <v>83031.150000000009</v>
      </c>
      <c r="I551" s="87">
        <f>L538</f>
        <v>0</v>
      </c>
      <c r="J551" s="87">
        <f>L543</f>
        <v>90313.54</v>
      </c>
      <c r="K551" s="87">
        <f>SUM(F551:J551)</f>
        <v>3236819.7800000003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4942359.4700000007</v>
      </c>
      <c r="G552" s="89">
        <f t="shared" si="42"/>
        <v>1329883.21</v>
      </c>
      <c r="H552" s="89">
        <f t="shared" si="42"/>
        <v>277952.83</v>
      </c>
      <c r="I552" s="89">
        <f t="shared" si="42"/>
        <v>26267.879999999997</v>
      </c>
      <c r="J552" s="89">
        <f t="shared" si="42"/>
        <v>451567.7</v>
      </c>
      <c r="K552" s="89">
        <f t="shared" si="42"/>
        <v>7028031.0900000008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87397</v>
      </c>
      <c r="G562" s="18">
        <v>43446.87</v>
      </c>
      <c r="H562" s="18">
        <v>466.54</v>
      </c>
      <c r="I562" s="18">
        <v>525.70000000000005</v>
      </c>
      <c r="J562" s="18"/>
      <c r="K562" s="18"/>
      <c r="L562" s="88">
        <f>SUM(F562:K562)</f>
        <v>131836.11000000002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48135</v>
      </c>
      <c r="G563" s="18">
        <v>10691.03</v>
      </c>
      <c r="H563" s="18">
        <v>251.21</v>
      </c>
      <c r="I563" s="18">
        <v>55</v>
      </c>
      <c r="J563" s="18"/>
      <c r="K563" s="18"/>
      <c r="L563" s="88">
        <f>SUM(F563:K563)</f>
        <v>59132.24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135532</v>
      </c>
      <c r="G565" s="89">
        <f t="shared" si="44"/>
        <v>54137.9</v>
      </c>
      <c r="H565" s="89">
        <f t="shared" si="44"/>
        <v>717.75</v>
      </c>
      <c r="I565" s="89">
        <f t="shared" si="44"/>
        <v>580.70000000000005</v>
      </c>
      <c r="J565" s="89">
        <f t="shared" si="44"/>
        <v>0</v>
      </c>
      <c r="K565" s="89">
        <f t="shared" si="44"/>
        <v>0</v>
      </c>
      <c r="L565" s="89">
        <f t="shared" si="44"/>
        <v>190968.35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61842</v>
      </c>
      <c r="G567" s="18">
        <v>31267.55</v>
      </c>
      <c r="H567" s="18"/>
      <c r="I567" s="18">
        <v>365.73</v>
      </c>
      <c r="J567" s="18"/>
      <c r="K567" s="18"/>
      <c r="L567" s="88">
        <f>SUM(F567:K567)</f>
        <v>93475.28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57396</v>
      </c>
      <c r="G568" s="18">
        <v>32811.51</v>
      </c>
      <c r="H568" s="18"/>
      <c r="I568" s="18">
        <v>358.3</v>
      </c>
      <c r="J568" s="18"/>
      <c r="K568" s="18"/>
      <c r="L568" s="88">
        <f>SUM(F568:K568)</f>
        <v>90565.810000000012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119238</v>
      </c>
      <c r="G570" s="193">
        <f t="shared" ref="G570:L570" si="45">SUM(G567:G569)</f>
        <v>64079.06</v>
      </c>
      <c r="H570" s="193">
        <f t="shared" si="45"/>
        <v>0</v>
      </c>
      <c r="I570" s="193">
        <f t="shared" si="45"/>
        <v>724.03</v>
      </c>
      <c r="J570" s="193">
        <f t="shared" si="45"/>
        <v>0</v>
      </c>
      <c r="K570" s="193">
        <f t="shared" si="45"/>
        <v>0</v>
      </c>
      <c r="L570" s="193">
        <f t="shared" si="45"/>
        <v>184041.09000000003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254770</v>
      </c>
      <c r="G571" s="89">
        <f t="shared" ref="G571:L571" si="46">G560+G565+G570</f>
        <v>118216.95999999999</v>
      </c>
      <c r="H571" s="89">
        <f t="shared" si="46"/>
        <v>717.75</v>
      </c>
      <c r="I571" s="89">
        <f t="shared" si="46"/>
        <v>1304.73</v>
      </c>
      <c r="J571" s="89">
        <f t="shared" si="46"/>
        <v>0</v>
      </c>
      <c r="K571" s="89">
        <f t="shared" si="46"/>
        <v>0</v>
      </c>
      <c r="L571" s="89">
        <f t="shared" si="46"/>
        <v>375009.44000000006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4948223.8899999997</v>
      </c>
      <c r="I575" s="87">
        <f>SUM(F575:H575)</f>
        <v>4948223.8899999997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1179754.18</v>
      </c>
      <c r="I577" s="87">
        <f t="shared" si="47"/>
        <v>1179754.18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1215005.44</v>
      </c>
      <c r="I579" s="87">
        <f t="shared" si="47"/>
        <v>1215005.44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277350.90000000002</v>
      </c>
      <c r="I580" s="87">
        <f t="shared" si="47"/>
        <v>277350.90000000002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430003.88</v>
      </c>
      <c r="I581" s="87">
        <f t="shared" si="47"/>
        <v>430003.88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68514.759999999995</v>
      </c>
      <c r="G582" s="18">
        <v>96501</v>
      </c>
      <c r="H582" s="18">
        <v>537416.63</v>
      </c>
      <c r="I582" s="87">
        <f t="shared" si="47"/>
        <v>702432.39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549515.1</v>
      </c>
      <c r="I591" s="18">
        <v>221734.16</v>
      </c>
      <c r="J591" s="18">
        <v>192812.32</v>
      </c>
      <c r="K591" s="104">
        <f t="shared" ref="K591:K597" si="48">SUM(H591:J591)</f>
        <v>964061.58000000007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234815.2</v>
      </c>
      <c r="I592" s="18">
        <v>126438.96</v>
      </c>
      <c r="J592" s="18">
        <v>90313.54</v>
      </c>
      <c r="K592" s="104">
        <f t="shared" si="48"/>
        <v>451567.7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14218.25</v>
      </c>
      <c r="J594" s="18"/>
      <c r="K594" s="104">
        <f t="shared" si="48"/>
        <v>14218.25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7344.35</v>
      </c>
      <c r="I595" s="18">
        <v>6429.75</v>
      </c>
      <c r="J595" s="18"/>
      <c r="K595" s="104">
        <f t="shared" si="48"/>
        <v>13774.1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791674.65</v>
      </c>
      <c r="I598" s="108">
        <f>SUM(I591:I597)</f>
        <v>368821.12</v>
      </c>
      <c r="J598" s="108">
        <f>SUM(J591:J597)</f>
        <v>283125.86</v>
      </c>
      <c r="K598" s="108">
        <f>SUM(K591:K597)</f>
        <v>1443621.6300000001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141407.39000000001</v>
      </c>
      <c r="I604" s="18">
        <v>26712.7</v>
      </c>
      <c r="J604" s="18"/>
      <c r="K604" s="104">
        <f>SUM(H604:J604)</f>
        <v>168120.09000000003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141407.39000000001</v>
      </c>
      <c r="I605" s="108">
        <f>SUM(I602:I604)</f>
        <v>26712.7</v>
      </c>
      <c r="J605" s="108">
        <f>SUM(J602:J604)</f>
        <v>0</v>
      </c>
      <c r="K605" s="108">
        <f>SUM(K602:K604)</f>
        <v>168120.09000000003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71031.839999999997</v>
      </c>
      <c r="G611" s="18">
        <v>7583.03</v>
      </c>
      <c r="H611" s="18">
        <v>28895.759999999998</v>
      </c>
      <c r="I611" s="18"/>
      <c r="J611" s="18"/>
      <c r="K611" s="18"/>
      <c r="L611" s="88">
        <f>SUM(F611:K611)</f>
        <v>107510.62999999999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9452.93</v>
      </c>
      <c r="G612" s="18">
        <v>1936.33</v>
      </c>
      <c r="H612" s="18">
        <v>15559.25</v>
      </c>
      <c r="I612" s="18">
        <v>1798.97</v>
      </c>
      <c r="J612" s="18"/>
      <c r="K612" s="18"/>
      <c r="L612" s="88">
        <f>SUM(F612:K612)</f>
        <v>28747.480000000003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80484.76999999999</v>
      </c>
      <c r="G614" s="108">
        <f t="shared" si="49"/>
        <v>9519.36</v>
      </c>
      <c r="H614" s="108">
        <f t="shared" si="49"/>
        <v>44455.009999999995</v>
      </c>
      <c r="I614" s="108">
        <f t="shared" si="49"/>
        <v>1798.97</v>
      </c>
      <c r="J614" s="108">
        <f t="shared" si="49"/>
        <v>0</v>
      </c>
      <c r="K614" s="108">
        <f t="shared" si="49"/>
        <v>0</v>
      </c>
      <c r="L614" s="89">
        <f t="shared" si="49"/>
        <v>136258.10999999999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1172399.76</v>
      </c>
      <c r="H617" s="109">
        <f>SUM(F52)</f>
        <v>1172399.76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15972.26</v>
      </c>
      <c r="H618" s="109">
        <f>SUM(G52)</f>
        <v>15972.26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98121.71</v>
      </c>
      <c r="H619" s="109">
        <f>SUM(H52)</f>
        <v>98121.709999999992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260914.29</v>
      </c>
      <c r="H621" s="109">
        <f>SUM(J52)</f>
        <v>260914.29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760563.57000000007</v>
      </c>
      <c r="H622" s="109">
        <f>F476</f>
        <v>760563.57000000402</v>
      </c>
      <c r="I622" s="121" t="s">
        <v>101</v>
      </c>
      <c r="J622" s="109">
        <f t="shared" ref="J622:J655" si="50">G622-H622</f>
        <v>-3.9581209421157837E-9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260914.29</v>
      </c>
      <c r="H626" s="109">
        <f>J476</f>
        <v>260914.29000000004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28925979.190000001</v>
      </c>
      <c r="H627" s="104">
        <f>SUM(F468)</f>
        <v>28925979.190000001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594509.51</v>
      </c>
      <c r="H628" s="104">
        <f>SUM(G468)</f>
        <v>594509.51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433992.12</v>
      </c>
      <c r="H629" s="104">
        <f>SUM(H468)</f>
        <v>433992.12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75171.67</v>
      </c>
      <c r="H630" s="104">
        <f>SUM(I468)</f>
        <v>75171.67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4795.93</v>
      </c>
      <c r="H631" s="104">
        <f>SUM(J468)</f>
        <v>4795.93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28420927.649999995</v>
      </c>
      <c r="H632" s="104">
        <f>SUM(F472)</f>
        <v>28420927.649999999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433992.12000000005</v>
      </c>
      <c r="H633" s="104">
        <f>SUM(H472)</f>
        <v>433992.12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251241.43</v>
      </c>
      <c r="H634" s="104">
        <f>I369</f>
        <v>251241.42999999996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594509.51</v>
      </c>
      <c r="H635" s="104">
        <f>SUM(G472)</f>
        <v>594509.51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75171.67</v>
      </c>
      <c r="H636" s="104">
        <f>SUM(I472)</f>
        <v>75171.67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4795.93</v>
      </c>
      <c r="H637" s="164">
        <f>SUM(J468)</f>
        <v>4795.93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75171.67</v>
      </c>
      <c r="H638" s="164">
        <f>SUM(J472)</f>
        <v>75171.67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40144.15</v>
      </c>
      <c r="H639" s="104">
        <f>SUM(F461)</f>
        <v>40144.15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220770.14</v>
      </c>
      <c r="H640" s="104">
        <f>SUM(G461)</f>
        <v>220770.14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260914.29</v>
      </c>
      <c r="H642" s="104">
        <f>SUM(I461)</f>
        <v>260914.29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4795.93</v>
      </c>
      <c r="H644" s="104">
        <f>H408</f>
        <v>4795.93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4795.93</v>
      </c>
      <c r="H646" s="104">
        <f>L408</f>
        <v>4795.93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1443621.6300000001</v>
      </c>
      <c r="H647" s="104">
        <f>L208+L226+L244</f>
        <v>1443621.63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168120.09000000003</v>
      </c>
      <c r="H648" s="104">
        <f>(J257+J338)-(J255+J336)</f>
        <v>168120.09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791674.65</v>
      </c>
      <c r="H649" s="104">
        <f>H598</f>
        <v>791674.65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368821.12</v>
      </c>
      <c r="H650" s="104">
        <f>I598</f>
        <v>368821.12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283125.86</v>
      </c>
      <c r="H651" s="104">
        <f>J598</f>
        <v>283125.86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40095.75</v>
      </c>
      <c r="H652" s="104">
        <f>K263+K345</f>
        <v>40095.75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75171.67</v>
      </c>
      <c r="H654" s="104">
        <f>K265+K346</f>
        <v>75171.67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11511016.069999998</v>
      </c>
      <c r="G660" s="19">
        <f>(L229+L309+L359)</f>
        <v>6953644.9100000001</v>
      </c>
      <c r="H660" s="19">
        <f>(L247+L328+L360)</f>
        <v>9369253.8100000005</v>
      </c>
      <c r="I660" s="19">
        <f>SUM(F660:H660)</f>
        <v>27833914.789999999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228958.7935148227</v>
      </c>
      <c r="G661" s="19">
        <f>(L359/IF(SUM(L358:L360)=0,1,SUM(L358:L360))*(SUM(G97:G110)))</f>
        <v>121803.34648517735</v>
      </c>
      <c r="H661" s="19">
        <f>(L360/IF(SUM(L358:L360)=0,1,SUM(L358:L360))*(SUM(G97:G110)))</f>
        <v>0</v>
      </c>
      <c r="I661" s="19">
        <f>SUM(F661:H661)</f>
        <v>350762.14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791674.65</v>
      </c>
      <c r="G662" s="19">
        <f>(L226+L306)-(J226+J306)</f>
        <v>368821.12</v>
      </c>
      <c r="H662" s="19">
        <f>(L244+L325)-(J244+J325)</f>
        <v>283125.86</v>
      </c>
      <c r="I662" s="19">
        <f>SUM(F662:H662)</f>
        <v>1443621.63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317432.78000000003</v>
      </c>
      <c r="G663" s="199">
        <f>SUM(G575:G587)+SUM(I602:I604)+L612</f>
        <v>151961.18</v>
      </c>
      <c r="H663" s="199">
        <f>SUM(H575:H587)+SUM(J602:J604)+L613</f>
        <v>8587754.9199999999</v>
      </c>
      <c r="I663" s="19">
        <f>SUM(F663:H663)</f>
        <v>9057148.8800000008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10172949.846485175</v>
      </c>
      <c r="G664" s="19">
        <f>G660-SUM(G661:G663)</f>
        <v>6311059.2635148223</v>
      </c>
      <c r="H664" s="19">
        <f>H660-SUM(H661:H663)</f>
        <v>498373.03000000119</v>
      </c>
      <c r="I664" s="19">
        <f>I660-SUM(I661:I663)</f>
        <v>16982382.140000001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844.19</v>
      </c>
      <c r="G665" s="248">
        <v>481.18</v>
      </c>
      <c r="H665" s="248"/>
      <c r="I665" s="19">
        <f>SUM(F665:H665)</f>
        <v>1325.3700000000001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12050.55</v>
      </c>
      <c r="G667" s="19">
        <f>ROUND(G664/G665,2)</f>
        <v>13115.8</v>
      </c>
      <c r="H667" s="19" t="e">
        <f>ROUND(H664/H665,2)</f>
        <v>#DIV/0!</v>
      </c>
      <c r="I667" s="19">
        <f>ROUND(I664/I665,2)</f>
        <v>12813.31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-498373.03</v>
      </c>
      <c r="I669" s="19">
        <f>SUM(F669:H669)</f>
        <v>-498373.03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12050.55</v>
      </c>
      <c r="G672" s="19">
        <f>ROUND((G664+G669)/(G665+G670),2)</f>
        <v>13115.8</v>
      </c>
      <c r="H672" s="19" t="e">
        <f>ROUND((H664+H669)/(H665+H670),2)</f>
        <v>#DIV/0!</v>
      </c>
      <c r="I672" s="19">
        <f>ROUND((I664+I669)/(I665+I670),2)</f>
        <v>12437.29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>
    <dataRefs count="1">
      <dataRef ref="F9:L672" sheet="DOE25" r:id="rId1"/>
    </dataRefs>
  </dataConsolidate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2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5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Hooksett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5070473.57</v>
      </c>
      <c r="C9" s="229">
        <f>'DOE25'!G197+'DOE25'!G215+'DOE25'!G233+'DOE25'!G276+'DOE25'!G295+'DOE25'!G314</f>
        <v>2611160.33</v>
      </c>
    </row>
    <row r="10" spans="1:3" x14ac:dyDescent="0.2">
      <c r="A10" t="s">
        <v>779</v>
      </c>
      <c r="B10" s="240">
        <v>4754269.95</v>
      </c>
      <c r="C10" s="240">
        <v>2428531.4700000002</v>
      </c>
    </row>
    <row r="11" spans="1:3" x14ac:dyDescent="0.2">
      <c r="A11" t="s">
        <v>780</v>
      </c>
      <c r="B11" s="240">
        <v>98182.42</v>
      </c>
      <c r="C11" s="240">
        <v>121447.9</v>
      </c>
    </row>
    <row r="12" spans="1:3" x14ac:dyDescent="0.2">
      <c r="A12" t="s">
        <v>781</v>
      </c>
      <c r="B12" s="240">
        <v>218021.2</v>
      </c>
      <c r="C12" s="240">
        <v>61180.959999999999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5070473.57</v>
      </c>
      <c r="C13" s="231">
        <f>SUM(C10:C12)</f>
        <v>2611160.33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1708389.8199999998</v>
      </c>
      <c r="C18" s="229">
        <f>'DOE25'!G198+'DOE25'!G216+'DOE25'!G234+'DOE25'!G277+'DOE25'!G296+'DOE25'!G315</f>
        <v>943225.58</v>
      </c>
    </row>
    <row r="19" spans="1:3" x14ac:dyDescent="0.2">
      <c r="A19" t="s">
        <v>779</v>
      </c>
      <c r="B19" s="240">
        <v>783626.6</v>
      </c>
      <c r="C19" s="240">
        <v>362816.82</v>
      </c>
    </row>
    <row r="20" spans="1:3" x14ac:dyDescent="0.2">
      <c r="A20" t="s">
        <v>780</v>
      </c>
      <c r="B20" s="240">
        <v>627055.56999999995</v>
      </c>
      <c r="C20" s="240">
        <v>437169.88</v>
      </c>
    </row>
    <row r="21" spans="1:3" x14ac:dyDescent="0.2">
      <c r="A21" t="s">
        <v>781</v>
      </c>
      <c r="B21" s="240">
        <v>297707.65000000002</v>
      </c>
      <c r="C21" s="240">
        <v>143238.88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1708389.8199999998</v>
      </c>
      <c r="C22" s="231">
        <f>SUM(C19:C21)</f>
        <v>943225.58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68329.3</v>
      </c>
      <c r="C36" s="235">
        <f>'DOE25'!G200+'DOE25'!G218+'DOE25'!G236+'DOE25'!G279+'DOE25'!G298+'DOE25'!G317</f>
        <v>12407.6</v>
      </c>
    </row>
    <row r="37" spans="1:3" x14ac:dyDescent="0.2">
      <c r="A37" t="s">
        <v>779</v>
      </c>
      <c r="B37" s="240">
        <v>9050</v>
      </c>
      <c r="C37" s="240">
        <v>1906.46</v>
      </c>
    </row>
    <row r="38" spans="1:3" x14ac:dyDescent="0.2">
      <c r="A38" t="s">
        <v>780</v>
      </c>
      <c r="B38" s="240">
        <v>802.3</v>
      </c>
      <c r="C38" s="240">
        <v>61.37</v>
      </c>
    </row>
    <row r="39" spans="1:3" x14ac:dyDescent="0.2">
      <c r="A39" t="s">
        <v>781</v>
      </c>
      <c r="B39" s="240">
        <v>58477</v>
      </c>
      <c r="C39" s="240">
        <v>10439.77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68329.3</v>
      </c>
      <c r="C40" s="231">
        <f>SUM(C37:C39)</f>
        <v>12407.6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Hooksett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19615522.32</v>
      </c>
      <c r="D5" s="20">
        <f>SUM('DOE25'!L197:L200)+SUM('DOE25'!L215:L218)+SUM('DOE25'!L233:L236)-F5-G5</f>
        <v>19594423.720000003</v>
      </c>
      <c r="E5" s="243"/>
      <c r="F5" s="255">
        <f>SUM('DOE25'!J197:J200)+SUM('DOE25'!J215:J218)+SUM('DOE25'!J233:J236)</f>
        <v>17097.2</v>
      </c>
      <c r="G5" s="53">
        <f>SUM('DOE25'!K197:K200)+SUM('DOE25'!K215:K218)+SUM('DOE25'!K233:K236)</f>
        <v>4001.4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1557480.2999999998</v>
      </c>
      <c r="D6" s="20">
        <f>'DOE25'!L202+'DOE25'!L220+'DOE25'!L238-F6-G6</f>
        <v>1551674.4999999998</v>
      </c>
      <c r="E6" s="243"/>
      <c r="F6" s="255">
        <f>'DOE25'!J202+'DOE25'!J220+'DOE25'!J238</f>
        <v>726.19999999999993</v>
      </c>
      <c r="G6" s="53">
        <f>'DOE25'!K202+'DOE25'!K220+'DOE25'!K238</f>
        <v>5079.5999999999995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442146.79000000004</v>
      </c>
      <c r="D7" s="20">
        <f>'DOE25'!L203+'DOE25'!L221+'DOE25'!L239-F7-G7</f>
        <v>430767.83</v>
      </c>
      <c r="E7" s="243"/>
      <c r="F7" s="255">
        <f>'DOE25'!J203+'DOE25'!J221+'DOE25'!J239</f>
        <v>10679.96</v>
      </c>
      <c r="G7" s="53">
        <f>'DOE25'!K203+'DOE25'!K221+'DOE25'!K239</f>
        <v>699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407637.61000000004</v>
      </c>
      <c r="D8" s="243"/>
      <c r="E8" s="20">
        <f>'DOE25'!L204+'DOE25'!L222+'DOE25'!L240-F8-G8-D9-D11</f>
        <v>401604.02</v>
      </c>
      <c r="F8" s="255">
        <f>'DOE25'!J204+'DOE25'!J222+'DOE25'!J240</f>
        <v>0</v>
      </c>
      <c r="G8" s="53">
        <f>'DOE25'!K204+'DOE25'!K222+'DOE25'!K240</f>
        <v>6033.59</v>
      </c>
      <c r="H8" s="259"/>
    </row>
    <row r="9" spans="1:9" x14ac:dyDescent="0.2">
      <c r="A9" s="32">
        <v>2310</v>
      </c>
      <c r="B9" t="s">
        <v>818</v>
      </c>
      <c r="C9" s="245">
        <f t="shared" si="0"/>
        <v>73704.849999999991</v>
      </c>
      <c r="D9" s="244">
        <v>73704.849999999991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17165.5</v>
      </c>
      <c r="D10" s="243"/>
      <c r="E10" s="244">
        <v>17165.5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193716.89</v>
      </c>
      <c r="D11" s="244">
        <v>193716.89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1061575.6599999999</v>
      </c>
      <c r="D12" s="20">
        <f>'DOE25'!L205+'DOE25'!L223+'DOE25'!L241-F12-G12</f>
        <v>1053880.2899999998</v>
      </c>
      <c r="E12" s="243"/>
      <c r="F12" s="255">
        <f>'DOE25'!J205+'DOE25'!J223+'DOE25'!J241</f>
        <v>3101.37</v>
      </c>
      <c r="G12" s="53">
        <f>'DOE25'!K205+'DOE25'!K223+'DOE25'!K241</f>
        <v>4594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1744804.3599999999</v>
      </c>
      <c r="D14" s="20">
        <f>'DOE25'!L207+'DOE25'!L225+'DOE25'!L243-F14-G14</f>
        <v>1649735.7899999998</v>
      </c>
      <c r="E14" s="243"/>
      <c r="F14" s="255">
        <f>'DOE25'!J207+'DOE25'!J225+'DOE25'!J243</f>
        <v>95068.57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1443621.63</v>
      </c>
      <c r="D15" s="20">
        <f>'DOE25'!L208+'DOE25'!L226+'DOE25'!L244-F15-G15</f>
        <v>1443621.63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265202.75</v>
      </c>
      <c r="D16" s="243"/>
      <c r="E16" s="20">
        <f>'DOE25'!L209+'DOE25'!L227+'DOE25'!L245-F16-G16</f>
        <v>223755.75</v>
      </c>
      <c r="F16" s="255">
        <f>'DOE25'!J209+'DOE25'!J227+'DOE25'!J245</f>
        <v>41197</v>
      </c>
      <c r="G16" s="53">
        <f>'DOE25'!K209+'DOE25'!K227+'DOE25'!K245</f>
        <v>250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13164</v>
      </c>
      <c r="D22" s="243"/>
      <c r="E22" s="243"/>
      <c r="F22" s="255">
        <f>'DOE25'!L255+'DOE25'!L336</f>
        <v>13164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1466630</v>
      </c>
      <c r="D25" s="243"/>
      <c r="E25" s="243"/>
      <c r="F25" s="258"/>
      <c r="G25" s="256"/>
      <c r="H25" s="257">
        <f>'DOE25'!L260+'DOE25'!L261+'DOE25'!L341+'DOE25'!L342</f>
        <v>1466630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359588.23000000004</v>
      </c>
      <c r="D29" s="20">
        <f>'DOE25'!L358+'DOE25'!L359+'DOE25'!L360-'DOE25'!I367-F29-G29</f>
        <v>359138.23000000004</v>
      </c>
      <c r="E29" s="243"/>
      <c r="F29" s="255">
        <f>'DOE25'!J358+'DOE25'!J359+'DOE25'!J360</f>
        <v>0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433992.12000000005</v>
      </c>
      <c r="D31" s="20">
        <f>'DOE25'!L290+'DOE25'!L309+'DOE25'!L328+'DOE25'!L333+'DOE25'!L334+'DOE25'!L335-F31-G31</f>
        <v>424138.94000000006</v>
      </c>
      <c r="E31" s="243"/>
      <c r="F31" s="255">
        <f>'DOE25'!J290+'DOE25'!J309+'DOE25'!J328+'DOE25'!J333+'DOE25'!J334+'DOE25'!J335</f>
        <v>249.79000000000002</v>
      </c>
      <c r="G31" s="53">
        <f>'DOE25'!K290+'DOE25'!K309+'DOE25'!K328+'DOE25'!K333+'DOE25'!K334+'DOE25'!K335</f>
        <v>9603.39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26774802.670000002</v>
      </c>
      <c r="E33" s="246">
        <f>SUM(E5:E31)</f>
        <v>642525.27</v>
      </c>
      <c r="F33" s="246">
        <f>SUM(F5:F31)</f>
        <v>181284.09</v>
      </c>
      <c r="G33" s="246">
        <f>SUM(G5:G31)</f>
        <v>30710.98</v>
      </c>
      <c r="H33" s="246">
        <f>SUM(H5:H31)</f>
        <v>1466630</v>
      </c>
    </row>
    <row r="35" spans="2:8" ht="12" thickBot="1" x14ac:dyDescent="0.25">
      <c r="B35" s="253" t="s">
        <v>847</v>
      </c>
      <c r="D35" s="254">
        <f>E33</f>
        <v>642525.27</v>
      </c>
      <c r="E35" s="249"/>
    </row>
    <row r="36" spans="2:8" ht="12" thickTop="1" x14ac:dyDescent="0.2">
      <c r="B36" t="s">
        <v>815</v>
      </c>
      <c r="D36" s="20">
        <f>D33</f>
        <v>26774802.670000002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Hooksett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1027274.19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96025.58</v>
      </c>
      <c r="D11" s="95">
        <f>'DOE25'!G12</f>
        <v>0</v>
      </c>
      <c r="E11" s="95">
        <f>'DOE25'!H12</f>
        <v>98121.71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45730.91</v>
      </c>
      <c r="D12" s="95">
        <f>'DOE25'!G13</f>
        <v>15972.26</v>
      </c>
      <c r="E12" s="95">
        <f>'DOE25'!H13</f>
        <v>0</v>
      </c>
      <c r="F12" s="95">
        <f>'DOE25'!I13</f>
        <v>0</v>
      </c>
      <c r="G12" s="95">
        <f>'DOE25'!J13</f>
        <v>260914.29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3369.08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1172399.76</v>
      </c>
      <c r="D18" s="41">
        <f>SUM(D8:D17)</f>
        <v>15972.26</v>
      </c>
      <c r="E18" s="41">
        <f>SUM(E8:E17)</f>
        <v>98121.71</v>
      </c>
      <c r="F18" s="41">
        <f>SUM(F8:F17)</f>
        <v>0</v>
      </c>
      <c r="G18" s="41">
        <f>SUM(G8:G17)</f>
        <v>260914.29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2205.65</v>
      </c>
      <c r="E21" s="95">
        <f>'DOE25'!H22</f>
        <v>93819.93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376068.95</v>
      </c>
      <c r="D23" s="95">
        <f>'DOE25'!G24</f>
        <v>128.16999999999999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35767.24</v>
      </c>
      <c r="D27" s="95">
        <f>'DOE25'!G28</f>
        <v>2320.54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11317.9</v>
      </c>
      <c r="E29" s="95">
        <f>'DOE25'!H30</f>
        <v>4301.78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411836.19</v>
      </c>
      <c r="D31" s="41">
        <f>SUM(D21:D30)</f>
        <v>15972.26</v>
      </c>
      <c r="E31" s="41">
        <f>SUM(E21:E30)</f>
        <v>98121.709999999992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260914.29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33477.42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727086.15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760563.57000000007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260914.29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1172399.76</v>
      </c>
      <c r="D51" s="41">
        <f>D50+D31</f>
        <v>15972.26</v>
      </c>
      <c r="E51" s="41">
        <f>E50+E31</f>
        <v>98121.709999999992</v>
      </c>
      <c r="F51" s="41">
        <f>F50+F31</f>
        <v>0</v>
      </c>
      <c r="G51" s="41">
        <f>G50+G31</f>
        <v>260914.29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20414950.25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21421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20350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342.26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4795.93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349704.09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418424.01</v>
      </c>
      <c r="D61" s="95">
        <f>SUM('DOE25'!G98:G110)</f>
        <v>1058.0500000000002</v>
      </c>
      <c r="E61" s="95">
        <f>SUM('DOE25'!H98:H110)</f>
        <v>3999.79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460537.27</v>
      </c>
      <c r="D62" s="130">
        <f>SUM(D57:D61)</f>
        <v>350762.14</v>
      </c>
      <c r="E62" s="130">
        <f>SUM(E57:E61)</f>
        <v>3999.79</v>
      </c>
      <c r="F62" s="130">
        <f>SUM(F57:F61)</f>
        <v>0</v>
      </c>
      <c r="G62" s="130">
        <f>SUM(G57:G61)</f>
        <v>4795.93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20875487.52</v>
      </c>
      <c r="D63" s="22">
        <f>D56+D62</f>
        <v>350762.14</v>
      </c>
      <c r="E63" s="22">
        <f>E56+E62</f>
        <v>3999.79</v>
      </c>
      <c r="F63" s="22">
        <f>F56+F62</f>
        <v>0</v>
      </c>
      <c r="G63" s="22">
        <f>G56+G62</f>
        <v>4795.93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3585500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3555860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7141360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330172.46000000002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323522.02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7407.14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653694.48</v>
      </c>
      <c r="D78" s="130">
        <f>SUM(D72:D77)</f>
        <v>7407.14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1594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7795054.4800000004</v>
      </c>
      <c r="D81" s="130">
        <f>SUM(D79:D80)+D78+D70</f>
        <v>7407.14</v>
      </c>
      <c r="E81" s="130">
        <f>SUM(E79:E80)+E78+E70</f>
        <v>1594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180265.52</v>
      </c>
      <c r="D88" s="95">
        <f>SUM('DOE25'!G153:G161)</f>
        <v>196244.48000000001</v>
      </c>
      <c r="E88" s="95">
        <f>SUM('DOE25'!H153:H161)</f>
        <v>428398.33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180265.52</v>
      </c>
      <c r="D91" s="131">
        <f>SUM(D85:D90)</f>
        <v>196244.48000000001</v>
      </c>
      <c r="E91" s="131">
        <f>SUM(E85:E90)</f>
        <v>428398.33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40095.75</v>
      </c>
      <c r="E96" s="95">
        <f>'DOE25'!H179</f>
        <v>0</v>
      </c>
      <c r="F96" s="95">
        <f>'DOE25'!I179</f>
        <v>75171.67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55570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19601.669999999998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75171.67</v>
      </c>
      <c r="D103" s="86">
        <f>SUM(D93:D102)</f>
        <v>40095.75</v>
      </c>
      <c r="E103" s="86">
        <f>SUM(E93:E102)</f>
        <v>0</v>
      </c>
      <c r="F103" s="86">
        <f>SUM(F93:F102)</f>
        <v>75171.67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28925979.190000001</v>
      </c>
      <c r="D104" s="86">
        <f>D63+D81+D91+D103</f>
        <v>594509.51</v>
      </c>
      <c r="E104" s="86">
        <f>E63+E81+E91+E103</f>
        <v>433992.12</v>
      </c>
      <c r="F104" s="86">
        <f>F63+F81+F91+F103</f>
        <v>75171.67</v>
      </c>
      <c r="G104" s="86">
        <f>G63+G81+G103</f>
        <v>4795.93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13932152.129999999</v>
      </c>
      <c r="D109" s="24" t="s">
        <v>289</v>
      </c>
      <c r="E109" s="95">
        <f>('DOE25'!L276)+('DOE25'!L295)+('DOE25'!L314)</f>
        <v>103851.34000000001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5586157.8399999999</v>
      </c>
      <c r="D110" s="24" t="s">
        <v>289</v>
      </c>
      <c r="E110" s="95">
        <f>('DOE25'!L277)+('DOE25'!L296)+('DOE25'!L315)</f>
        <v>193918.76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97212.349999999977</v>
      </c>
      <c r="D112" s="24" t="s">
        <v>289</v>
      </c>
      <c r="E112" s="95">
        <f>+('DOE25'!L279)+('DOE25'!L298)+('DOE25'!L317)</f>
        <v>4594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19615522.32</v>
      </c>
      <c r="D115" s="86">
        <f>SUM(D109:D114)</f>
        <v>0</v>
      </c>
      <c r="E115" s="86">
        <f>SUM(E109:E114)</f>
        <v>302364.10000000003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1557480.2999999998</v>
      </c>
      <c r="D118" s="24" t="s">
        <v>289</v>
      </c>
      <c r="E118" s="95">
        <f>+('DOE25'!L281)+('DOE25'!L300)+('DOE25'!L319)</f>
        <v>97328.63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442146.79000000004</v>
      </c>
      <c r="D119" s="24" t="s">
        <v>289</v>
      </c>
      <c r="E119" s="95">
        <f>+('DOE25'!L282)+('DOE25'!L301)+('DOE25'!L320)</f>
        <v>19296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675059.35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1061575.6599999999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9603.39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1744804.3599999999</v>
      </c>
      <c r="D123" s="24" t="s">
        <v>289</v>
      </c>
      <c r="E123" s="95">
        <f>+('DOE25'!L286)+('DOE25'!L305)+('DOE25'!L324)</f>
        <v>5400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1443621.63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265202.75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594509.51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7189890.8399999989</v>
      </c>
      <c r="D128" s="86">
        <f>SUM(D118:D127)</f>
        <v>594509.51</v>
      </c>
      <c r="E128" s="86">
        <f>SUM(E118:E127)</f>
        <v>131628.02000000002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13164</v>
      </c>
      <c r="D130" s="24" t="s">
        <v>289</v>
      </c>
      <c r="E130" s="129">
        <f>'DOE25'!L336</f>
        <v>0</v>
      </c>
      <c r="F130" s="129">
        <f>SUM('DOE25'!L374:'DOE25'!L380)</f>
        <v>75171.67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431630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75171.67</v>
      </c>
    </row>
    <row r="135" spans="1:7" x14ac:dyDescent="0.2">
      <c r="A135" t="s">
        <v>233</v>
      </c>
      <c r="B135" s="32" t="s">
        <v>234</v>
      </c>
      <c r="C135" s="95">
        <f>'DOE25'!L263</f>
        <v>40095.75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75171.67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1217.25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3578.68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-4795.93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20453.07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1615514.49</v>
      </c>
      <c r="D144" s="141">
        <f>SUM(D130:D143)</f>
        <v>0</v>
      </c>
      <c r="E144" s="141">
        <f>SUM(E130:E143)</f>
        <v>0</v>
      </c>
      <c r="F144" s="141">
        <f>SUM(F130:F143)</f>
        <v>75171.67</v>
      </c>
      <c r="G144" s="141">
        <f>SUM(G130:G143)</f>
        <v>75171.67</v>
      </c>
    </row>
    <row r="145" spans="1:9" ht="12.75" thickTop="1" thickBot="1" x14ac:dyDescent="0.25">
      <c r="A145" s="33" t="s">
        <v>244</v>
      </c>
      <c r="C145" s="86">
        <f>(C115+C128+C144)</f>
        <v>28420927.649999999</v>
      </c>
      <c r="D145" s="86">
        <f>(D115+D128+D144)</f>
        <v>594509.51</v>
      </c>
      <c r="E145" s="86">
        <f>(E115+E128+E144)</f>
        <v>433992.12000000005</v>
      </c>
      <c r="F145" s="86">
        <f>(F115+F128+F144)</f>
        <v>75171.67</v>
      </c>
      <c r="G145" s="86">
        <f>(G115+G128+G144)</f>
        <v>75171.67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30732213.059999999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9295000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9295000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1466630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1466630</v>
      </c>
    </row>
    <row r="159" spans="1:9" x14ac:dyDescent="0.2">
      <c r="A159" s="22" t="s">
        <v>35</v>
      </c>
      <c r="B159" s="137">
        <f>'DOE25'!F498</f>
        <v>8260000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8260000</v>
      </c>
    </row>
    <row r="160" spans="1:9" x14ac:dyDescent="0.2">
      <c r="A160" s="22" t="s">
        <v>36</v>
      </c>
      <c r="B160" s="137">
        <f>'DOE25'!F499</f>
        <v>1647930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1647930</v>
      </c>
    </row>
    <row r="161" spans="1:7" x14ac:dyDescent="0.2">
      <c r="A161" s="22" t="s">
        <v>37</v>
      </c>
      <c r="B161" s="137">
        <f>'DOE25'!F500</f>
        <v>9907930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9907930</v>
      </c>
    </row>
    <row r="162" spans="1:7" x14ac:dyDescent="0.2">
      <c r="A162" s="22" t="s">
        <v>38</v>
      </c>
      <c r="B162" s="137">
        <f>'DOE25'!F501</f>
        <v>1035000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1035000</v>
      </c>
    </row>
    <row r="163" spans="1:7" x14ac:dyDescent="0.2">
      <c r="A163" s="22" t="s">
        <v>39</v>
      </c>
      <c r="B163" s="137">
        <f>'DOE25'!F502</f>
        <v>385055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385055</v>
      </c>
    </row>
    <row r="164" spans="1:7" x14ac:dyDescent="0.2">
      <c r="A164" s="22" t="s">
        <v>246</v>
      </c>
      <c r="B164" s="137">
        <f>'DOE25'!F503</f>
        <v>1420055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1420055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Hooksett SD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12051</v>
      </c>
    </row>
    <row r="5" spans="1:4" x14ac:dyDescent="0.2">
      <c r="B5" t="s">
        <v>704</v>
      </c>
      <c r="C5" s="179">
        <f>IF('DOE25'!G665+'DOE25'!G670=0,0,ROUND('DOE25'!G672,0))</f>
        <v>13116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12437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14036003</v>
      </c>
      <c r="D10" s="182">
        <f>ROUND((C10/$C$28)*100,1)</f>
        <v>50.2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5780077</v>
      </c>
      <c r="D11" s="182">
        <f>ROUND((C11/$C$28)*100,1)</f>
        <v>20.7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101806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1654809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461443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940262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1061576</v>
      </c>
      <c r="D18" s="182">
        <f t="shared" si="0"/>
        <v>3.8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9603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1750204</v>
      </c>
      <c r="D20" s="182">
        <f t="shared" si="0"/>
        <v>6.3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1443622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431630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20453.07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243747.86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27935235.93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88336</v>
      </c>
    </row>
    <row r="30" spans="1:4" x14ac:dyDescent="0.2">
      <c r="B30" s="187" t="s">
        <v>729</v>
      </c>
      <c r="C30" s="180">
        <f>SUM(C28:C29)</f>
        <v>28023571.93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1035000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20414950</v>
      </c>
      <c r="D35" s="182">
        <f t="shared" ref="D35:D40" si="1">ROUND((C35/$C$41)*100,1)</f>
        <v>69.2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469333.23999999836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7141360</v>
      </c>
      <c r="D37" s="182">
        <f t="shared" si="1"/>
        <v>24.2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662696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804908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29493247.239999998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Hooksett SD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2015-10-12T15:00:26Z</cp:lastPrinted>
  <dcterms:created xsi:type="dcterms:W3CDTF">1997-12-04T19:04:30Z</dcterms:created>
  <dcterms:modified xsi:type="dcterms:W3CDTF">2016-01-11T18:16:41Z</dcterms:modified>
</cp:coreProperties>
</file>