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D9" i="13" l="1"/>
  <c r="H604" i="1"/>
  <c r="F9" i="1"/>
  <c r="C45" i="2"/>
  <c r="G51" i="1"/>
  <c r="G623" i="1" s="1"/>
  <c r="F51" i="1"/>
  <c r="G622" i="1"/>
  <c r="C37" i="10"/>
  <c r="F40" i="2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E50" i="2" s="1"/>
  <c r="E51" i="2" s="1"/>
  <c r="D36" i="2"/>
  <c r="C36" i="2"/>
  <c r="C50" i="2" s="1"/>
  <c r="I455" i="1"/>
  <c r="J45" i="1"/>
  <c r="G44" i="2" s="1"/>
  <c r="I458" i="1"/>
  <c r="J39" i="1" s="1"/>
  <c r="G38" i="2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L227" i="1"/>
  <c r="E16" i="13" s="1"/>
  <c r="L245" i="1"/>
  <c r="F5" i="13"/>
  <c r="G5" i="13"/>
  <c r="L197" i="1"/>
  <c r="C10" i="10" s="1"/>
  <c r="L198" i="1"/>
  <c r="L199" i="1"/>
  <c r="L200" i="1"/>
  <c r="L215" i="1"/>
  <c r="L216" i="1"/>
  <c r="L217" i="1"/>
  <c r="L218" i="1"/>
  <c r="C13" i="10" s="1"/>
  <c r="L233" i="1"/>
  <c r="L234" i="1"/>
  <c r="L235" i="1"/>
  <c r="L236" i="1"/>
  <c r="F6" i="13"/>
  <c r="G6" i="13"/>
  <c r="L202" i="1"/>
  <c r="L220" i="1"/>
  <c r="C15" i="10" s="1"/>
  <c r="L238" i="1"/>
  <c r="F7" i="13"/>
  <c r="G7" i="13"/>
  <c r="L203" i="1"/>
  <c r="L221" i="1"/>
  <c r="L239" i="1"/>
  <c r="F12" i="13"/>
  <c r="G12" i="13"/>
  <c r="L205" i="1"/>
  <c r="L223" i="1"/>
  <c r="L241" i="1"/>
  <c r="F14" i="13"/>
  <c r="D14" i="13" s="1"/>
  <c r="C14" i="13" s="1"/>
  <c r="G14" i="13"/>
  <c r="L207" i="1"/>
  <c r="L225" i="1"/>
  <c r="L243" i="1"/>
  <c r="F15" i="13"/>
  <c r="G15" i="13"/>
  <c r="L208" i="1"/>
  <c r="L226" i="1"/>
  <c r="G662" i="1"/>
  <c r="L244" i="1"/>
  <c r="G651" i="1"/>
  <c r="F17" i="13"/>
  <c r="G17" i="13"/>
  <c r="D17" i="13" s="1"/>
  <c r="L251" i="1"/>
  <c r="F18" i="13"/>
  <c r="G18" i="13"/>
  <c r="L252" i="1"/>
  <c r="F19" i="13"/>
  <c r="G19" i="13"/>
  <c r="D19" i="13" s="1"/>
  <c r="L253" i="1"/>
  <c r="F29" i="13"/>
  <c r="G29" i="13"/>
  <c r="L358" i="1"/>
  <c r="L359" i="1"/>
  <c r="L360" i="1"/>
  <c r="I367" i="1"/>
  <c r="I369" i="1" s="1"/>
  <c r="H634" i="1"/>
  <c r="J634" i="1" s="1"/>
  <c r="J290" i="1"/>
  <c r="J309" i="1"/>
  <c r="J328" i="1"/>
  <c r="K290" i="1"/>
  <c r="K309" i="1"/>
  <c r="K328" i="1"/>
  <c r="L276" i="1"/>
  <c r="L277" i="1"/>
  <c r="L278" i="1"/>
  <c r="E111" i="2" s="1"/>
  <c r="L279" i="1"/>
  <c r="L281" i="1"/>
  <c r="E118" i="2" s="1"/>
  <c r="L282" i="1"/>
  <c r="L283" i="1"/>
  <c r="L284" i="1"/>
  <c r="L285" i="1"/>
  <c r="L286" i="1"/>
  <c r="L287" i="1"/>
  <c r="L288" i="1"/>
  <c r="E125" i="2" s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28" i="1" s="1"/>
  <c r="L319" i="1"/>
  <c r="L320" i="1"/>
  <c r="L321" i="1"/>
  <c r="L322" i="1"/>
  <c r="L323" i="1"/>
  <c r="L324" i="1"/>
  <c r="L325" i="1"/>
  <c r="L326" i="1"/>
  <c r="L333" i="1"/>
  <c r="L334" i="1"/>
  <c r="E114" i="2" s="1"/>
  <c r="L335" i="1"/>
  <c r="L260" i="1"/>
  <c r="C32" i="10" s="1"/>
  <c r="L261" i="1"/>
  <c r="L341" i="1"/>
  <c r="L342" i="1"/>
  <c r="L255" i="1"/>
  <c r="L336" i="1"/>
  <c r="C11" i="13"/>
  <c r="C10" i="13"/>
  <c r="C9" i="13"/>
  <c r="L361" i="1"/>
  <c r="B4" i="12"/>
  <c r="B36" i="12"/>
  <c r="C36" i="12"/>
  <c r="A40" i="12" s="1"/>
  <c r="B40" i="12"/>
  <c r="C40" i="12"/>
  <c r="B27" i="12"/>
  <c r="C27" i="12"/>
  <c r="A31" i="12" s="1"/>
  <c r="B31" i="12"/>
  <c r="C31" i="12"/>
  <c r="B9" i="12"/>
  <c r="B13" i="12"/>
  <c r="A13" i="12" s="1"/>
  <c r="C9" i="12"/>
  <c r="C13" i="12"/>
  <c r="B18" i="12"/>
  <c r="B22" i="12"/>
  <c r="A22" i="12" s="1"/>
  <c r="C18" i="12"/>
  <c r="C22" i="12"/>
  <c r="B1" i="12"/>
  <c r="L387" i="1"/>
  <c r="L388" i="1"/>
  <c r="L389" i="1"/>
  <c r="L390" i="1"/>
  <c r="L393" i="1"/>
  <c r="C138" i="2" s="1"/>
  <c r="C141" i="2" s="1"/>
  <c r="L391" i="1"/>
  <c r="L392" i="1"/>
  <c r="L395" i="1"/>
  <c r="L396" i="1"/>
  <c r="L397" i="1"/>
  <c r="L398" i="1"/>
  <c r="L399" i="1"/>
  <c r="L400" i="1"/>
  <c r="L403" i="1"/>
  <c r="L407" i="1" s="1"/>
  <c r="L404" i="1"/>
  <c r="L405" i="1"/>
  <c r="L406" i="1"/>
  <c r="L266" i="1"/>
  <c r="J60" i="1"/>
  <c r="G56" i="2"/>
  <c r="G59" i="2"/>
  <c r="G61" i="2"/>
  <c r="G62" i="2" s="1"/>
  <c r="F2" i="11"/>
  <c r="L613" i="1"/>
  <c r="H663" i="1" s="1"/>
  <c r="L612" i="1"/>
  <c r="G663" i="1" s="1"/>
  <c r="L611" i="1"/>
  <c r="C40" i="10"/>
  <c r="F60" i="1"/>
  <c r="G60" i="1"/>
  <c r="H60" i="1"/>
  <c r="I60" i="1"/>
  <c r="F56" i="2" s="1"/>
  <c r="F79" i="1"/>
  <c r="F94" i="1"/>
  <c r="F112" i="1" s="1"/>
  <c r="F111" i="1"/>
  <c r="G111" i="1"/>
  <c r="H79" i="1"/>
  <c r="E57" i="2" s="1"/>
  <c r="H94" i="1"/>
  <c r="H111" i="1"/>
  <c r="I111" i="1"/>
  <c r="J111" i="1"/>
  <c r="J112" i="1"/>
  <c r="F121" i="1"/>
  <c r="F136" i="1"/>
  <c r="G121" i="1"/>
  <c r="G140" i="1" s="1"/>
  <c r="G136" i="1"/>
  <c r="H121" i="1"/>
  <c r="H136" i="1"/>
  <c r="H140" i="1" s="1"/>
  <c r="I121" i="1"/>
  <c r="I136" i="1"/>
  <c r="I140" i="1" s="1"/>
  <c r="J121" i="1"/>
  <c r="J136" i="1"/>
  <c r="J140" i="1" s="1"/>
  <c r="F147" i="1"/>
  <c r="F162" i="1"/>
  <c r="F169" i="1" s="1"/>
  <c r="G147" i="1"/>
  <c r="G169" i="1" s="1"/>
  <c r="G162" i="1"/>
  <c r="H147" i="1"/>
  <c r="E85" i="2" s="1"/>
  <c r="H162" i="1"/>
  <c r="H169" i="1"/>
  <c r="I147" i="1"/>
  <c r="I162" i="1"/>
  <c r="C12" i="10"/>
  <c r="C19" i="10"/>
  <c r="L250" i="1"/>
  <c r="L332" i="1"/>
  <c r="L254" i="1"/>
  <c r="C25" i="10"/>
  <c r="L268" i="1"/>
  <c r="L269" i="1"/>
  <c r="L349" i="1"/>
  <c r="L350" i="1"/>
  <c r="I665" i="1"/>
  <c r="I670" i="1"/>
  <c r="H662" i="1"/>
  <c r="I669" i="1"/>
  <c r="C42" i="10"/>
  <c r="L374" i="1"/>
  <c r="L375" i="1"/>
  <c r="L376" i="1"/>
  <c r="L382" i="1" s="1"/>
  <c r="G636" i="1" s="1"/>
  <c r="J636" i="1" s="1"/>
  <c r="L377" i="1"/>
  <c r="L378" i="1"/>
  <c r="L379" i="1"/>
  <c r="L380" i="1"/>
  <c r="B2" i="10"/>
  <c r="L344" i="1"/>
  <c r="L345" i="1"/>
  <c r="L346" i="1"/>
  <c r="E137" i="2" s="1"/>
  <c r="L347" i="1"/>
  <c r="K351" i="1"/>
  <c r="L521" i="1"/>
  <c r="F549" i="1"/>
  <c r="L522" i="1"/>
  <c r="F550" i="1"/>
  <c r="L523" i="1"/>
  <c r="F551" i="1"/>
  <c r="L526" i="1"/>
  <c r="G549" i="1"/>
  <c r="L527" i="1"/>
  <c r="G550" i="1" s="1"/>
  <c r="L528" i="1"/>
  <c r="G551" i="1" s="1"/>
  <c r="L531" i="1"/>
  <c r="L532" i="1"/>
  <c r="H550" i="1" s="1"/>
  <c r="L533" i="1"/>
  <c r="H551" i="1"/>
  <c r="L536" i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K270" i="1"/>
  <c r="J270" i="1"/>
  <c r="I270" i="1"/>
  <c r="H270" i="1"/>
  <c r="G270" i="1"/>
  <c r="F270" i="1"/>
  <c r="C132" i="2"/>
  <c r="C131" i="2"/>
  <c r="A1" i="2"/>
  <c r="A2" i="2"/>
  <c r="D8" i="2"/>
  <c r="E8" i="2"/>
  <c r="F8" i="2"/>
  <c r="I439" i="1"/>
  <c r="J9" i="1"/>
  <c r="C9" i="2"/>
  <c r="D9" i="2"/>
  <c r="E9" i="2"/>
  <c r="F9" i="2"/>
  <c r="I440" i="1"/>
  <c r="J10" i="1"/>
  <c r="G9" i="2" s="1"/>
  <c r="C10" i="2"/>
  <c r="C11" i="2"/>
  <c r="D11" i="2"/>
  <c r="D18" i="2" s="1"/>
  <c r="E11" i="2"/>
  <c r="F11" i="2"/>
  <c r="I441" i="1"/>
  <c r="J12" i="1"/>
  <c r="G11" i="2" s="1"/>
  <c r="C12" i="2"/>
  <c r="D12" i="2"/>
  <c r="E12" i="2"/>
  <c r="F12" i="2"/>
  <c r="I442" i="1"/>
  <c r="J13" i="1"/>
  <c r="G12" i="2" s="1"/>
  <c r="C13" i="2"/>
  <c r="D13" i="2"/>
  <c r="E13" i="2"/>
  <c r="F13" i="2"/>
  <c r="I443" i="1"/>
  <c r="J14" i="1" s="1"/>
  <c r="G13" i="2"/>
  <c r="F14" i="2"/>
  <c r="C15" i="2"/>
  <c r="D15" i="2"/>
  <c r="E15" i="2"/>
  <c r="F15" i="2"/>
  <c r="C16" i="2"/>
  <c r="D16" i="2"/>
  <c r="E16" i="2"/>
  <c r="F16" i="2"/>
  <c r="I444" i="1"/>
  <c r="J17" i="1" s="1"/>
  <c r="G16" i="2" s="1"/>
  <c r="C17" i="2"/>
  <c r="D17" i="2"/>
  <c r="E17" i="2"/>
  <c r="F17" i="2"/>
  <c r="I445" i="1"/>
  <c r="J18" i="1" s="1"/>
  <c r="G17" i="2"/>
  <c r="C21" i="2"/>
  <c r="D21" i="2"/>
  <c r="D31" i="2" s="1"/>
  <c r="E21" i="2"/>
  <c r="F21" i="2"/>
  <c r="I448" i="1"/>
  <c r="J22" i="1"/>
  <c r="C22" i="2"/>
  <c r="D22" i="2"/>
  <c r="E22" i="2"/>
  <c r="F22" i="2"/>
  <c r="I449" i="1"/>
  <c r="J23" i="1"/>
  <c r="C23" i="2"/>
  <c r="D23" i="2"/>
  <c r="E23" i="2"/>
  <c r="F23" i="2"/>
  <c r="I450" i="1"/>
  <c r="J24" i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/>
  <c r="G48" i="2" s="1"/>
  <c r="I456" i="1"/>
  <c r="I457" i="1"/>
  <c r="J37" i="1" s="1"/>
  <c r="G36" i="2" s="1"/>
  <c r="I459" i="1"/>
  <c r="J48" i="1" s="1"/>
  <c r="C49" i="2"/>
  <c r="C56" i="2"/>
  <c r="E56" i="2"/>
  <c r="E63" i="2" s="1"/>
  <c r="C57" i="2"/>
  <c r="E58" i="2"/>
  <c r="C59" i="2"/>
  <c r="D59" i="2"/>
  <c r="E59" i="2"/>
  <c r="F59" i="2"/>
  <c r="D60" i="2"/>
  <c r="C61" i="2"/>
  <c r="D61" i="2"/>
  <c r="E61" i="2"/>
  <c r="F61" i="2"/>
  <c r="F62" i="2" s="1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C78" i="2" s="1"/>
  <c r="C81" i="2" s="1"/>
  <c r="F72" i="2"/>
  <c r="C73" i="2"/>
  <c r="F73" i="2"/>
  <c r="C74" i="2"/>
  <c r="C75" i="2"/>
  <c r="C76" i="2"/>
  <c r="E76" i="2"/>
  <c r="F76" i="2"/>
  <c r="F78" i="2" s="1"/>
  <c r="F81" i="2" s="1"/>
  <c r="C77" i="2"/>
  <c r="D77" i="2"/>
  <c r="D78" i="2" s="1"/>
  <c r="D81" i="2" s="1"/>
  <c r="E77" i="2"/>
  <c r="F77" i="2"/>
  <c r="G77" i="2"/>
  <c r="G78" i="2"/>
  <c r="G81" i="2" s="1"/>
  <c r="C79" i="2"/>
  <c r="D79" i="2"/>
  <c r="E79" i="2"/>
  <c r="C80" i="2"/>
  <c r="E80" i="2"/>
  <c r="C85" i="2"/>
  <c r="D85" i="2"/>
  <c r="F85" i="2"/>
  <c r="C87" i="2"/>
  <c r="E87" i="2"/>
  <c r="F87" i="2"/>
  <c r="C88" i="2"/>
  <c r="C91" i="2" s="1"/>
  <c r="D88" i="2"/>
  <c r="E88" i="2"/>
  <c r="F88" i="2"/>
  <c r="C89" i="2"/>
  <c r="D89" i="2"/>
  <c r="E89" i="2"/>
  <c r="F89" i="2"/>
  <c r="C90" i="2"/>
  <c r="C93" i="2"/>
  <c r="C103" i="2" s="1"/>
  <c r="F93" i="2"/>
  <c r="C94" i="2"/>
  <c r="F94" i="2"/>
  <c r="D96" i="2"/>
  <c r="D103" i="2" s="1"/>
  <c r="E96" i="2"/>
  <c r="F96" i="2"/>
  <c r="G96" i="2"/>
  <c r="G103" i="2" s="1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09" i="2"/>
  <c r="C111" i="2"/>
  <c r="C112" i="2"/>
  <c r="C113" i="2"/>
  <c r="C114" i="2"/>
  <c r="D115" i="2"/>
  <c r="F115" i="2"/>
  <c r="G115" i="2"/>
  <c r="G145" i="2" s="1"/>
  <c r="C119" i="2"/>
  <c r="E120" i="2"/>
  <c r="C122" i="2"/>
  <c r="E122" i="2"/>
  <c r="E123" i="2"/>
  <c r="E124" i="2"/>
  <c r="F128" i="2"/>
  <c r="G128" i="2"/>
  <c r="E130" i="2"/>
  <c r="D134" i="2"/>
  <c r="D144" i="2" s="1"/>
  <c r="E134" i="2"/>
  <c r="F134" i="2"/>
  <c r="K419" i="1"/>
  <c r="K434" i="1" s="1"/>
  <c r="K427" i="1"/>
  <c r="K433" i="1"/>
  <c r="L263" i="1"/>
  <c r="C135" i="2"/>
  <c r="E135" i="2"/>
  <c r="L264" i="1"/>
  <c r="C136" i="2" s="1"/>
  <c r="L265" i="1"/>
  <c r="C137" i="2" s="1"/>
  <c r="C142" i="2"/>
  <c r="E142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G156" i="2" s="1"/>
  <c r="C156" i="2"/>
  <c r="D156" i="2"/>
  <c r="E156" i="2"/>
  <c r="F156" i="2"/>
  <c r="B157" i="2"/>
  <c r="C157" i="2"/>
  <c r="G157" i="2" s="1"/>
  <c r="D157" i="2"/>
  <c r="E157" i="2"/>
  <c r="F157" i="2"/>
  <c r="B158" i="2"/>
  <c r="G158" i="2" s="1"/>
  <c r="C158" i="2"/>
  <c r="D158" i="2"/>
  <c r="E158" i="2"/>
  <c r="F158" i="2"/>
  <c r="B159" i="2"/>
  <c r="C159" i="2"/>
  <c r="G159" i="2" s="1"/>
  <c r="D159" i="2"/>
  <c r="E159" i="2"/>
  <c r="F159" i="2"/>
  <c r="B160" i="2"/>
  <c r="G160" i="2" s="1"/>
  <c r="C160" i="2"/>
  <c r="D160" i="2"/>
  <c r="E160" i="2"/>
  <c r="F160" i="2"/>
  <c r="F500" i="1"/>
  <c r="B161" i="2"/>
  <c r="G500" i="1"/>
  <c r="C161" i="2"/>
  <c r="H500" i="1"/>
  <c r="D161" i="2"/>
  <c r="I500" i="1"/>
  <c r="E161" i="2"/>
  <c r="J500" i="1"/>
  <c r="F161" i="2"/>
  <c r="B162" i="2"/>
  <c r="C162" i="2"/>
  <c r="G162" i="2" s="1"/>
  <c r="D162" i="2"/>
  <c r="E162" i="2"/>
  <c r="F162" i="2"/>
  <c r="B163" i="2"/>
  <c r="G163" i="2" s="1"/>
  <c r="C163" i="2"/>
  <c r="D163" i="2"/>
  <c r="E163" i="2"/>
  <c r="F163" i="2"/>
  <c r="F503" i="1"/>
  <c r="B164" i="2"/>
  <c r="G503" i="1"/>
  <c r="C164" i="2"/>
  <c r="H503" i="1"/>
  <c r="D164" i="2"/>
  <c r="I503" i="1"/>
  <c r="E164" i="2"/>
  <c r="J503" i="1"/>
  <c r="F164" i="2"/>
  <c r="G19" i="1"/>
  <c r="G618" i="1"/>
  <c r="H19" i="1"/>
  <c r="G619" i="1"/>
  <c r="I19" i="1"/>
  <c r="F32" i="1"/>
  <c r="G32" i="1"/>
  <c r="H32" i="1"/>
  <c r="I32" i="1"/>
  <c r="H51" i="1"/>
  <c r="I51" i="1"/>
  <c r="I52" i="1"/>
  <c r="H620" i="1" s="1"/>
  <c r="F177" i="1"/>
  <c r="I177" i="1"/>
  <c r="F183" i="1"/>
  <c r="G183" i="1"/>
  <c r="H183" i="1"/>
  <c r="I183" i="1"/>
  <c r="J183" i="1"/>
  <c r="J192" i="1"/>
  <c r="F188" i="1"/>
  <c r="G188" i="1"/>
  <c r="G192" i="1" s="1"/>
  <c r="H188" i="1"/>
  <c r="I188" i="1"/>
  <c r="F211" i="1"/>
  <c r="G211" i="1"/>
  <c r="G257" i="1" s="1"/>
  <c r="G271" i="1" s="1"/>
  <c r="H211" i="1"/>
  <c r="I211" i="1"/>
  <c r="J211" i="1"/>
  <c r="K211" i="1"/>
  <c r="F229" i="1"/>
  <c r="G229" i="1"/>
  <c r="H229" i="1"/>
  <c r="I229" i="1"/>
  <c r="J229" i="1"/>
  <c r="K229" i="1"/>
  <c r="F247" i="1"/>
  <c r="F257" i="1" s="1"/>
  <c r="F271" i="1" s="1"/>
  <c r="G247" i="1"/>
  <c r="H247" i="1"/>
  <c r="I247" i="1"/>
  <c r="J247" i="1"/>
  <c r="J257" i="1" s="1"/>
  <c r="J271" i="1" s="1"/>
  <c r="K247" i="1"/>
  <c r="F256" i="1"/>
  <c r="G256" i="1"/>
  <c r="H256" i="1"/>
  <c r="I256" i="1"/>
  <c r="J256" i="1"/>
  <c r="K256" i="1"/>
  <c r="F290" i="1"/>
  <c r="F338" i="1" s="1"/>
  <c r="F352" i="1" s="1"/>
  <c r="G290" i="1"/>
  <c r="H290" i="1"/>
  <c r="I290" i="1"/>
  <c r="I338" i="1"/>
  <c r="I352" i="1" s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K338" i="1"/>
  <c r="K352" i="1" s="1"/>
  <c r="F362" i="1"/>
  <c r="G362" i="1"/>
  <c r="H362" i="1"/>
  <c r="I362" i="1"/>
  <c r="G634" i="1"/>
  <c r="J362" i="1"/>
  <c r="K362" i="1"/>
  <c r="I368" i="1"/>
  <c r="F369" i="1"/>
  <c r="G369" i="1"/>
  <c r="H369" i="1"/>
  <c r="L381" i="1"/>
  <c r="F382" i="1"/>
  <c r="G382" i="1"/>
  <c r="H382" i="1"/>
  <c r="I382" i="1"/>
  <c r="J382" i="1"/>
  <c r="K382" i="1"/>
  <c r="F393" i="1"/>
  <c r="F408" i="1" s="1"/>
  <c r="H643" i="1" s="1"/>
  <c r="J643" i="1" s="1"/>
  <c r="G393" i="1"/>
  <c r="H393" i="1"/>
  <c r="H408" i="1" s="1"/>
  <c r="H644" i="1" s="1"/>
  <c r="J644" i="1" s="1"/>
  <c r="I393" i="1"/>
  <c r="F401" i="1"/>
  <c r="G401" i="1"/>
  <c r="H401" i="1"/>
  <c r="I401" i="1"/>
  <c r="F407" i="1"/>
  <c r="G407" i="1"/>
  <c r="H407" i="1"/>
  <c r="I407" i="1"/>
  <c r="I408" i="1"/>
  <c r="L413" i="1"/>
  <c r="L414" i="1"/>
  <c r="L415" i="1"/>
  <c r="L416" i="1"/>
  <c r="L417" i="1"/>
  <c r="L418" i="1"/>
  <c r="F419" i="1"/>
  <c r="F434" i="1" s="1"/>
  <c r="G419" i="1"/>
  <c r="H419" i="1"/>
  <c r="I419" i="1"/>
  <c r="J419" i="1"/>
  <c r="L421" i="1"/>
  <c r="L422" i="1"/>
  <c r="L423" i="1"/>
  <c r="L424" i="1"/>
  <c r="L425" i="1"/>
  <c r="L426" i="1"/>
  <c r="F427" i="1"/>
  <c r="G427" i="1"/>
  <c r="G434" i="1" s="1"/>
  <c r="H427" i="1"/>
  <c r="I427" i="1"/>
  <c r="J427" i="1"/>
  <c r="L429" i="1"/>
  <c r="L433" i="1" s="1"/>
  <c r="L430" i="1"/>
  <c r="L431" i="1"/>
  <c r="L432" i="1"/>
  <c r="F433" i="1"/>
  <c r="G433" i="1"/>
  <c r="H433" i="1"/>
  <c r="I433" i="1"/>
  <c r="J433" i="1"/>
  <c r="F446" i="1"/>
  <c r="G639" i="1"/>
  <c r="J639" i="1" s="1"/>
  <c r="G446" i="1"/>
  <c r="G640" i="1"/>
  <c r="H446" i="1"/>
  <c r="I446" i="1"/>
  <c r="F452" i="1"/>
  <c r="G452" i="1"/>
  <c r="H452" i="1"/>
  <c r="F460" i="1"/>
  <c r="G460" i="1"/>
  <c r="H460" i="1"/>
  <c r="F461" i="1"/>
  <c r="H639" i="1" s="1"/>
  <c r="H461" i="1"/>
  <c r="F470" i="1"/>
  <c r="G470" i="1"/>
  <c r="H470" i="1"/>
  <c r="I470" i="1"/>
  <c r="J470" i="1"/>
  <c r="F474" i="1"/>
  <c r="F476" i="1"/>
  <c r="H622" i="1" s="1"/>
  <c r="G474" i="1"/>
  <c r="G476" i="1" s="1"/>
  <c r="H623" i="1" s="1"/>
  <c r="H474" i="1"/>
  <c r="I474" i="1"/>
  <c r="J474" i="1"/>
  <c r="K495" i="1"/>
  <c r="K496" i="1"/>
  <c r="K497" i="1"/>
  <c r="K498" i="1"/>
  <c r="K499" i="1"/>
  <c r="K500" i="1"/>
  <c r="K501" i="1"/>
  <c r="K502" i="1"/>
  <c r="K503" i="1"/>
  <c r="F517" i="1"/>
  <c r="G517" i="1"/>
  <c r="H517" i="1"/>
  <c r="I517" i="1"/>
  <c r="F524" i="1"/>
  <c r="G524" i="1"/>
  <c r="G545" i="1" s="1"/>
  <c r="H524" i="1"/>
  <c r="I524" i="1"/>
  <c r="I545" i="1" s="1"/>
  <c r="J524" i="1"/>
  <c r="K524" i="1"/>
  <c r="F529" i="1"/>
  <c r="F545" i="1" s="1"/>
  <c r="G529" i="1"/>
  <c r="H529" i="1"/>
  <c r="I529" i="1"/>
  <c r="J529" i="1"/>
  <c r="K529" i="1"/>
  <c r="F534" i="1"/>
  <c r="G534" i="1"/>
  <c r="H534" i="1"/>
  <c r="I534" i="1"/>
  <c r="J534" i="1"/>
  <c r="K534" i="1"/>
  <c r="F539" i="1"/>
  <c r="G539" i="1"/>
  <c r="H539" i="1"/>
  <c r="I539" i="1"/>
  <c r="J539" i="1"/>
  <c r="K539" i="1"/>
  <c r="F544" i="1"/>
  <c r="G544" i="1"/>
  <c r="H544" i="1"/>
  <c r="I544" i="1"/>
  <c r="J544" i="1"/>
  <c r="J545" i="1" s="1"/>
  <c r="K544" i="1"/>
  <c r="L544" i="1"/>
  <c r="L557" i="1"/>
  <c r="L558" i="1"/>
  <c r="L560" i="1" s="1"/>
  <c r="L559" i="1"/>
  <c r="F560" i="1"/>
  <c r="F571" i="1" s="1"/>
  <c r="G560" i="1"/>
  <c r="H560" i="1"/>
  <c r="H571" i="1" s="1"/>
  <c r="I560" i="1"/>
  <c r="J560" i="1"/>
  <c r="J571" i="1" s="1"/>
  <c r="K560" i="1"/>
  <c r="L562" i="1"/>
  <c r="L565" i="1" s="1"/>
  <c r="L563" i="1"/>
  <c r="L564" i="1"/>
  <c r="F565" i="1"/>
  <c r="G565" i="1"/>
  <c r="G571" i="1" s="1"/>
  <c r="H565" i="1"/>
  <c r="I565" i="1"/>
  <c r="I571" i="1" s="1"/>
  <c r="J565" i="1"/>
  <c r="K565" i="1"/>
  <c r="K571" i="1" s="1"/>
  <c r="L567" i="1"/>
  <c r="L568" i="1"/>
  <c r="L570" i="1" s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8" i="1" s="1"/>
  <c r="G647" i="1" s="1"/>
  <c r="J647" i="1" s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G620" i="1"/>
  <c r="J620" i="1" s="1"/>
  <c r="G625" i="1"/>
  <c r="H627" i="1"/>
  <c r="H628" i="1"/>
  <c r="H629" i="1"/>
  <c r="H630" i="1"/>
  <c r="H631" i="1"/>
  <c r="H632" i="1"/>
  <c r="H633" i="1"/>
  <c r="H635" i="1"/>
  <c r="H636" i="1"/>
  <c r="H637" i="1"/>
  <c r="H638" i="1"/>
  <c r="G641" i="1"/>
  <c r="J641" i="1" s="1"/>
  <c r="H641" i="1"/>
  <c r="G642" i="1"/>
  <c r="G643" i="1"/>
  <c r="G644" i="1"/>
  <c r="G645" i="1"/>
  <c r="G652" i="1"/>
  <c r="H652" i="1"/>
  <c r="G653" i="1"/>
  <c r="H653" i="1"/>
  <c r="G654" i="1"/>
  <c r="J654" i="1" s="1"/>
  <c r="H654" i="1"/>
  <c r="H655" i="1"/>
  <c r="L256" i="1"/>
  <c r="D62" i="2"/>
  <c r="D18" i="13"/>
  <c r="C18" i="13" s="1"/>
  <c r="D7" i="13"/>
  <c r="C7" i="13" s="1"/>
  <c r="C17" i="13"/>
  <c r="G161" i="2"/>
  <c r="E103" i="2"/>
  <c r="E62" i="2"/>
  <c r="E31" i="2"/>
  <c r="G63" i="2"/>
  <c r="G104" i="2" s="1"/>
  <c r="C19" i="13"/>
  <c r="E78" i="2"/>
  <c r="E81" i="2"/>
  <c r="H112" i="1"/>
  <c r="I169" i="1"/>
  <c r="C39" i="10" s="1"/>
  <c r="J476" i="1"/>
  <c r="H626" i="1" s="1"/>
  <c r="I476" i="1"/>
  <c r="H625" i="1" s="1"/>
  <c r="J625" i="1" s="1"/>
  <c r="G338" i="1"/>
  <c r="G352" i="1"/>
  <c r="G22" i="2"/>
  <c r="J552" i="1"/>
  <c r="H25" i="13"/>
  <c r="H338" i="1"/>
  <c r="H352" i="1" s="1"/>
  <c r="H192" i="1"/>
  <c r="C16" i="13"/>
  <c r="L337" i="1"/>
  <c r="F63" i="2"/>
  <c r="F104" i="2" s="1"/>
  <c r="F103" i="2"/>
  <c r="F91" i="2"/>
  <c r="F31" i="2"/>
  <c r="G31" i="13"/>
  <c r="C140" i="2"/>
  <c r="I192" i="1"/>
  <c r="J653" i="1"/>
  <c r="G134" i="2"/>
  <c r="G144" i="2" s="1"/>
  <c r="C6" i="10"/>
  <c r="F140" i="1"/>
  <c r="C38" i="10" s="1"/>
  <c r="C5" i="10"/>
  <c r="J652" i="1"/>
  <c r="I434" i="1"/>
  <c r="F663" i="1"/>
  <c r="I663" i="1" s="1"/>
  <c r="J651" i="1"/>
  <c r="L524" i="1"/>
  <c r="H476" i="1"/>
  <c r="H624" i="1" s="1"/>
  <c r="J622" i="1"/>
  <c r="G47" i="2"/>
  <c r="J19" i="1"/>
  <c r="G621" i="1" s="1"/>
  <c r="G8" i="2"/>
  <c r="G18" i="2"/>
  <c r="L401" i="1"/>
  <c r="C139" i="2"/>
  <c r="G408" i="1"/>
  <c r="H645" i="1" s="1"/>
  <c r="G661" i="1"/>
  <c r="I661" i="1" s="1"/>
  <c r="F661" i="1"/>
  <c r="L362" i="1"/>
  <c r="G635" i="1" s="1"/>
  <c r="J635" i="1" s="1"/>
  <c r="D29" i="13"/>
  <c r="C29" i="13"/>
  <c r="H661" i="1"/>
  <c r="C11" i="10"/>
  <c r="J655" i="1"/>
  <c r="C125" i="2"/>
  <c r="H647" i="1"/>
  <c r="K257" i="1"/>
  <c r="K271" i="1"/>
  <c r="C120" i="2"/>
  <c r="L247" i="1"/>
  <c r="H660" i="1" s="1"/>
  <c r="H664" i="1" s="1"/>
  <c r="D6" i="13"/>
  <c r="C6" i="13" s="1"/>
  <c r="C118" i="2"/>
  <c r="I257" i="1"/>
  <c r="I271" i="1"/>
  <c r="D15" i="13"/>
  <c r="C15" i="13"/>
  <c r="G650" i="1"/>
  <c r="J650" i="1"/>
  <c r="C124" i="2"/>
  <c r="C21" i="10"/>
  <c r="E8" i="13"/>
  <c r="H257" i="1"/>
  <c r="H271" i="1" s="1"/>
  <c r="C123" i="2"/>
  <c r="D12" i="13"/>
  <c r="C12" i="13"/>
  <c r="L211" i="1"/>
  <c r="D5" i="13"/>
  <c r="C5" i="13"/>
  <c r="C109" i="2"/>
  <c r="H193" i="1"/>
  <c r="G629" i="1" s="1"/>
  <c r="J629" i="1" s="1"/>
  <c r="C70" i="2"/>
  <c r="F52" i="1"/>
  <c r="H617" i="1"/>
  <c r="H672" i="1" l="1"/>
  <c r="H667" i="1"/>
  <c r="J645" i="1"/>
  <c r="C8" i="13"/>
  <c r="E33" i="13"/>
  <c r="D35" i="13" s="1"/>
  <c r="J640" i="1"/>
  <c r="J623" i="1"/>
  <c r="C25" i="13"/>
  <c r="H33" i="13"/>
  <c r="J434" i="1"/>
  <c r="C31" i="2"/>
  <c r="C51" i="2" s="1"/>
  <c r="K551" i="1"/>
  <c r="G112" i="1"/>
  <c r="G193" i="1" s="1"/>
  <c r="G628" i="1" s="1"/>
  <c r="J628" i="1" s="1"/>
  <c r="D56" i="2"/>
  <c r="D63" i="2" s="1"/>
  <c r="F22" i="13"/>
  <c r="C22" i="13" s="1"/>
  <c r="C130" i="2"/>
  <c r="C29" i="10"/>
  <c r="E112" i="2"/>
  <c r="E121" i="2"/>
  <c r="C27" i="10"/>
  <c r="C17" i="10"/>
  <c r="L290" i="1"/>
  <c r="F552" i="1"/>
  <c r="L529" i="1"/>
  <c r="K605" i="1"/>
  <c r="G648" i="1" s="1"/>
  <c r="G52" i="1"/>
  <c r="H618" i="1" s="1"/>
  <c r="J618" i="1" s="1"/>
  <c r="D50" i="2"/>
  <c r="D51" i="2" s="1"/>
  <c r="G21" i="2"/>
  <c r="G31" i="2" s="1"/>
  <c r="J32" i="1"/>
  <c r="E18" i="2"/>
  <c r="I112" i="1"/>
  <c r="I193" i="1" s="1"/>
  <c r="G630" i="1" s="1"/>
  <c r="J630" i="1" s="1"/>
  <c r="J338" i="1"/>
  <c r="D127" i="2"/>
  <c r="D128" i="2" s="1"/>
  <c r="F662" i="1"/>
  <c r="I662" i="1" s="1"/>
  <c r="G649" i="1"/>
  <c r="J649" i="1" s="1"/>
  <c r="L571" i="1"/>
  <c r="H545" i="1"/>
  <c r="I452" i="1"/>
  <c r="I461" i="1" s="1"/>
  <c r="H642" i="1" s="1"/>
  <c r="J642" i="1" s="1"/>
  <c r="L427" i="1"/>
  <c r="H434" i="1"/>
  <c r="L419" i="1"/>
  <c r="L434" i="1" s="1"/>
  <c r="G638" i="1" s="1"/>
  <c r="J638" i="1" s="1"/>
  <c r="F192" i="1"/>
  <c r="F193" i="1" s="1"/>
  <c r="G627" i="1" s="1"/>
  <c r="J627" i="1" s="1"/>
  <c r="H52" i="1"/>
  <c r="H619" i="1" s="1"/>
  <c r="J619" i="1" s="1"/>
  <c r="G164" i="2"/>
  <c r="D145" i="2"/>
  <c r="D91" i="2"/>
  <c r="C58" i="2"/>
  <c r="C62" i="2" s="1"/>
  <c r="C63" i="2" s="1"/>
  <c r="C104" i="2" s="1"/>
  <c r="L270" i="1"/>
  <c r="L539" i="1"/>
  <c r="I549" i="1"/>
  <c r="I552" i="1" s="1"/>
  <c r="G552" i="1"/>
  <c r="K550" i="1"/>
  <c r="F130" i="2"/>
  <c r="F144" i="2" s="1"/>
  <c r="F145" i="2" s="1"/>
  <c r="L351" i="1"/>
  <c r="E131" i="2"/>
  <c r="E144" i="2" s="1"/>
  <c r="E119" i="2"/>
  <c r="E128" i="2" s="1"/>
  <c r="C16" i="10"/>
  <c r="F31" i="13"/>
  <c r="C20" i="10"/>
  <c r="G33" i="13"/>
  <c r="C8" i="2"/>
  <c r="C18" i="2" s="1"/>
  <c r="F19" i="1"/>
  <c r="G617" i="1" s="1"/>
  <c r="G461" i="1"/>
  <c r="H640" i="1" s="1"/>
  <c r="J43" i="1"/>
  <c r="I460" i="1"/>
  <c r="L408" i="1"/>
  <c r="C35" i="10"/>
  <c r="L309" i="1"/>
  <c r="G624" i="1"/>
  <c r="J624" i="1" s="1"/>
  <c r="K545" i="1"/>
  <c r="F50" i="2"/>
  <c r="F51" i="2" s="1"/>
  <c r="F18" i="2"/>
  <c r="L534" i="1"/>
  <c r="H549" i="1"/>
  <c r="H552" i="1" s="1"/>
  <c r="C143" i="2"/>
  <c r="C26" i="10"/>
  <c r="E113" i="2"/>
  <c r="C23" i="10"/>
  <c r="E91" i="2"/>
  <c r="E104" i="2" s="1"/>
  <c r="J193" i="1"/>
  <c r="L614" i="1"/>
  <c r="E110" i="2"/>
  <c r="E115" i="2" s="1"/>
  <c r="C24" i="10"/>
  <c r="C121" i="2"/>
  <c r="C128" i="2" s="1"/>
  <c r="C18" i="10"/>
  <c r="L229" i="1"/>
  <c r="C110" i="2"/>
  <c r="C115" i="2" s="1"/>
  <c r="E13" i="13"/>
  <c r="C13" i="13" s="1"/>
  <c r="J617" i="1" l="1"/>
  <c r="C28" i="10"/>
  <c r="D18" i="10" s="1"/>
  <c r="D104" i="2"/>
  <c r="K549" i="1"/>
  <c r="K552" i="1" s="1"/>
  <c r="L257" i="1"/>
  <c r="L271" i="1" s="1"/>
  <c r="G632" i="1" s="1"/>
  <c r="J632" i="1" s="1"/>
  <c r="G660" i="1"/>
  <c r="G664" i="1" s="1"/>
  <c r="F33" i="13"/>
  <c r="G631" i="1"/>
  <c r="J631" i="1" s="1"/>
  <c r="G646" i="1"/>
  <c r="D26" i="10"/>
  <c r="J51" i="1"/>
  <c r="G42" i="2"/>
  <c r="G50" i="2" s="1"/>
  <c r="G51" i="2" s="1"/>
  <c r="J352" i="1"/>
  <c r="H648" i="1"/>
  <c r="J648" i="1" s="1"/>
  <c r="L545" i="1"/>
  <c r="D27" i="10"/>
  <c r="E145" i="2"/>
  <c r="H646" i="1"/>
  <c r="G637" i="1"/>
  <c r="J637" i="1" s="1"/>
  <c r="D31" i="13"/>
  <c r="L338" i="1"/>
  <c r="L352" i="1" s="1"/>
  <c r="G633" i="1" s="1"/>
  <c r="J633" i="1" s="1"/>
  <c r="F660" i="1"/>
  <c r="D24" i="10"/>
  <c r="C36" i="10"/>
  <c r="D20" i="10"/>
  <c r="C144" i="2"/>
  <c r="C145" i="2" s="1"/>
  <c r="C31" i="13" l="1"/>
  <c r="D33" i="13"/>
  <c r="D36" i="13" s="1"/>
  <c r="F664" i="1"/>
  <c r="I660" i="1"/>
  <c r="I664" i="1" s="1"/>
  <c r="G667" i="1"/>
  <c r="G672" i="1"/>
  <c r="D17" i="10"/>
  <c r="J646" i="1"/>
  <c r="D25" i="10"/>
  <c r="C30" i="10"/>
  <c r="D19" i="10"/>
  <c r="D12" i="10"/>
  <c r="D22" i="10"/>
  <c r="D21" i="10"/>
  <c r="D15" i="10"/>
  <c r="D10" i="10"/>
  <c r="D28" i="10" s="1"/>
  <c r="D13" i="10"/>
  <c r="D11" i="10"/>
  <c r="C41" i="10"/>
  <c r="J52" i="1"/>
  <c r="H621" i="1" s="1"/>
  <c r="J621" i="1" s="1"/>
  <c r="G626" i="1"/>
  <c r="D16" i="10"/>
  <c r="D23" i="10"/>
  <c r="D37" i="10" l="1"/>
  <c r="D40" i="10"/>
  <c r="D38" i="10"/>
  <c r="D39" i="10"/>
  <c r="D35" i="10"/>
  <c r="D41" i="10" s="1"/>
  <c r="D36" i="10"/>
  <c r="I667" i="1"/>
  <c r="I672" i="1"/>
  <c r="C7" i="10" s="1"/>
  <c r="F667" i="1"/>
  <c r="F672" i="1"/>
  <c r="C4" i="10" s="1"/>
  <c r="J626" i="1"/>
  <c r="H656" i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<sst xmlns="http://schemas.openxmlformats.org/spreadsheetml/2006/main" count="3954" uniqueCount="912">
  <si>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</si>
  <si>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</si>
  <si>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</si>
  <si>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</si>
  <si>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</si>
  <si>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</si>
  <si>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</si>
  <si>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</si>
  <si>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</si>
  <si>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</si>
  <si>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</si>
  <si>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</si>
  <si>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</si>
  <si>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</si>
  <si>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</si>
  <si>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</si>
  <si>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</si>
  <si>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</si>
  <si>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</si>
  <si>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</si>
  <si>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</si>
  <si>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</si>
  <si>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</si>
  <si>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</si>
  <si>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</si>
  <si>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</si>
  <si>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</si>
  <si>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</si>
  <si>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</si>
  <si>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</si>
  <si>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</si>
  <si>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</si>
  <si>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</si>
  <si>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</si>
  <si>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</si>
  <si>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</si>
  <si>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</si>
  <si>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</si>
  <si>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</si>
  <si>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</si>
  <si>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</si>
  <si>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</si>
  <si>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</si>
  <si>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</si>
  <si>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</si>
  <si>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</si>
  <si>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</si>
  <si>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</si>
  <si>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</si>
  <si>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</si>
  <si>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</si>
  <si>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</si>
  <si>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</si>
  <si>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</si>
  <si>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</si>
  <si>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</si>
  <si>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</si>
  <si>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</si>
  <si>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</si>
  <si>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</si>
  <si>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</si>
  <si>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</si>
  <si>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</si>
  <si>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</si>
  <si>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</si>
  <si>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</si>
  <si>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</si>
  <si>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</si>
  <si>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</si>
  <si>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</si>
  <si>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</si>
  <si>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</si>
  <si>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</si>
  <si>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</si>
  <si>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</si>
  <si>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</si>
  <si>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</si>
  <si>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</si>
  <si>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</si>
  <si>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</si>
  <si>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</si>
  <si>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</si>
  <si>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</si>
  <si>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</si>
  <si>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</si>
  <si>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</si>
  <si>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</si>
  <si>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</si>
  <si>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</si>
  <si>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</si>
  <si>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</si>
  <si>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</si>
  <si>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</si>
  <si>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</si>
  <si>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</si>
  <si>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</si>
  <si>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</si>
  <si>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</si>
  <si>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</si>
  <si>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</si>
  <si>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</si>
  <si>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</si>
  <si>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</si>
  <si>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</si>
  <si>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</si>
  <si>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</si>
  <si>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</si>
  <si>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</si>
  <si>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</si>
  <si>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</si>
  <si>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</si>
  <si>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</si>
  <si>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</si>
  <si>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</si>
  <si>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</si>
  <si>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</si>
  <si>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</si>
  <si>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</si>
  <si>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</si>
  <si>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</si>
  <si>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</si>
  <si>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</si>
  <si>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</si>
  <si>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</si>
  <si>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</si>
  <si>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</si>
  <si>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</si>
  <si>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</si>
  <si>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</si>
  <si>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</si>
  <si>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</si>
  <si>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</si>
  <si>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</si>
  <si>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</si>
  <si>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</si>
  <si>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</si>
  <si>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</si>
  <si>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</si>
  <si>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</si>
  <si>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</si>
  <si>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</si>
  <si>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</si>
  <si>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</si>
  <si>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</si>
  <si>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</si>
  <si>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</si>
  <si>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</si>
  <si>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</si>
  <si>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</si>
  <si>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</si>
  <si>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</si>
  <si>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</si>
  <si>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</si>
  <si>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</si>
  <si>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</si>
  <si>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</si>
  <si>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</si>
  <si>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</si>
  <si>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</si>
  <si>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</si>
  <si>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</si>
  <si>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</si>
  <si>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</si>
  <si>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</si>
  <si>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</si>
  <si>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</si>
  <si>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</si>
  <si>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</si>
  <si>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</si>
  <si>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</si>
  <si>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</si>
  <si>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</si>
  <si>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</si>
  <si>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</si>
  <si>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</si>
  <si>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</si>
  <si>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</si>
  <si>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</si>
  <si>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</si>
  <si>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</si>
  <si>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</si>
  <si>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</si>
  <si>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</si>
  <si>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</si>
  <si>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</si>
  <si>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</si>
  <si>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</si>
  <si>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</si>
  <si>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</si>
  <si>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</si>
  <si>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</si>
  <si>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</si>
  <si>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</si>
  <si>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</si>
  <si>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</si>
  <si>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</si>
  <si>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</si>
  <si>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</si>
  <si>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</si>
  <si>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</si>
  <si>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</si>
  <si>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</si>
  <si>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</si>
  <si>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</si>
  <si>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</si>
  <si>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</si>
  <si>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</si>
  <si>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</si>
  <si>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</si>
  <si>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</si>
  <si>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</si>
  <si>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</si>
  <si>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</si>
  <si>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</si>
  <si>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</si>
  <si>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</si>
  <si>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</si>
  <si>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</si>
  <si>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</si>
  <si>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</si>
  <si>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</si>
  <si>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</si>
  <si>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</si>
  <si>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</si>
  <si>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</si>
  <si>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</si>
  <si>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</si>
  <si>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</si>
  <si>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</si>
  <si>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</si>
  <si>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</si>
  <si>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</si>
  <si>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</si>
  <si>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</si>
  <si>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</si>
  <si>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</si>
  <si>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</si>
  <si>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</si>
  <si>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</si>
  <si>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</si>
  <si>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</si>
  <si>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</si>
  <si>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</si>
  <si>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</si>
  <si>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</si>
  <si>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</si>
  <si>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</si>
  <si>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</si>
  <si>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</si>
  <si>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</si>
  <si>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</si>
  <si>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</si>
  <si>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</si>
  <si>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</si>
  <si>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</si>
  <si>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</si>
  <si>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</si>
  <si>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</si>
  <si>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</si>
  <si>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</si>
  <si>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</si>
  <si>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</si>
  <si>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</si>
  <si>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</si>
  <si>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</si>
  <si>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</si>
  <si>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</si>
  <si>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</si>
  <si>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</si>
  <si>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</si>
  <si>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</si>
  <si>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</si>
  <si>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</si>
  <si>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</si>
  <si>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</si>
  <si>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</si>
  <si>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</si>
  <si>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</si>
  <si>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</si>
  <si>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</si>
  <si>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</si>
  <si>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</si>
  <si>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</si>
  <si>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</si>
  <si>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</si>
  <si>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</si>
  <si>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</si>
  <si>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</si>
  <si>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</si>
  <si>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</si>
  <si>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</si>
  <si>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</si>
  <si>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</si>
  <si>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</si>
  <si>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</si>
  <si>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</si>
  <si>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</si>
  <si>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</si>
  <si>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</si>
  <si>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</si>
  <si>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</si>
  <si>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</si>
  <si>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</si>
  <si>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</si>
  <si>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</si>
  <si>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</si>
  <si>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</si>
  <si>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</si>
  <si>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</si>
  <si>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</si>
  <si>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</si>
  <si>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</si>
  <si>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</si>
  <si>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</si>
  <si>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</si>
  <si>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</si>
  <si>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</si>
  <si>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</si>
  <si>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</si>
  <si>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</si>
  <si>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</si>
  <si>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</si>
  <si>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</si>
  <si>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</si>
  <si>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</si>
  <si>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</si>
  <si>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</si>
  <si>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</si>
  <si>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</si>
  <si>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</si>
  <si>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</si>
  <si>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</si>
  <si>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</si>
  <si>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</si>
  <si>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</si>
  <si>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</si>
  <si>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</si>
  <si>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</si>
  <si>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</si>
  <si>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</si>
  <si>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</si>
  <si>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</si>
  <si>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</si>
  <si>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</si>
  <si>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</si>
  <si>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</si>
  <si>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</si>
  <si>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</si>
  <si>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</si>
  <si>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</si>
  <si>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</si>
  <si>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</si>
  <si>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</si>
  <si>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</si>
  <si>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</si>
  <si>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</si>
  <si>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</si>
  <si>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</si>
  <si>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</si>
  <si>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</si>
  <si>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</si>
  <si>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</si>
  <si>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</si>
  <si>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</si>
  <si>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</si>
  <si>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</si>
  <si>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</si>
  <si>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</si>
  <si>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</si>
  <si>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</si>
  <si>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</si>
  <si>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</si>
  <si>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</si>
  <si>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</si>
  <si>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</si>
  <si>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</si>
  <si>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</si>
  <si>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</si>
  <si>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</si>
  <si>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</si>
  <si>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</si>
  <si>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</si>
  <si>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</si>
  <si>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</si>
  <si>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</si>
  <si>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</si>
  <si>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</si>
  <si>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</si>
  <si>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</si>
  <si>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</si>
  <si>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</si>
  <si>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</si>
  <si>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</si>
  <si>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</si>
  <si>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</si>
  <si>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</si>
  <si>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</si>
  <si>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</si>
  <si>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</si>
  <si>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</si>
  <si>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</si>
  <si>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</si>
  <si>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</si>
  <si>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</si>
  <si>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</si>
  <si>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</si>
  <si>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</si>
  <si>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</si>
  <si>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</si>
  <si>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</si>
  <si>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</si>
  <si>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</si>
  <si>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</si>
  <si>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</si>
  <si>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</si>
  <si>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</si>
  <si>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</si>
  <si>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</si>
  <si>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</si>
  <si>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</si>
  <si>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</si>
  <si>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</si>
  <si>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</si>
  <si>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</si>
  <si>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</si>
  <si>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</si>
  <si>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</si>
  <si>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</si>
  <si>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</si>
  <si>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</si>
  <si>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</si>
  <si>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</si>
  <si>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</si>
  <si>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</si>
  <si>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</si>
  <si>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</si>
  <si>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</si>
  <si>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</si>
  <si>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</si>
  <si>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</si>
  <si>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</si>
  <si>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</si>
  <si>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</si>
  <si>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</si>
  <si>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</si>
  <si>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</si>
  <si>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</si>
  <si>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</si>
  <si>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</si>
  <si>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</si>
  <si>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</si>
  <si>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</si>
  <si>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</si>
  <si>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</si>
  <si>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</si>
  <si>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</si>
  <si>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</si>
  <si>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</si>
  <si>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</si>
  <si>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</si>
  <si>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</si>
  <si>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</si>
  <si>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</si>
  <si>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</si>
  <si>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</si>
  <si>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</si>
  <si>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</si>
  <si>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</si>
  <si>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</si>
  <si>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</si>
  <si>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</si>
  <si>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</si>
  <si>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</si>
  <si>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</si>
  <si>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</si>
  <si>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</si>
  <si>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</si>
  <si>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</si>
  <si>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</si>
  <si>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</si>
  <si>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</si>
  <si>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</si>
  <si>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</si>
  <si>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</si>
  <si>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</si>
  <si>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</si>
  <si>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</si>
  <si>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</si>
  <si>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</si>
  <si>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</si>
  <si>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</si>
  <si>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</si>
  <si>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</si>
  <si>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</si>
  <si>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</si>
  <si>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</si>
  <si>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</si>
  <si>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</si>
  <si>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</si>
  <si>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</si>
  <si>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</si>
  <si>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</si>
  <si>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</si>
  <si>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</si>
  <si>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</si>
  <si>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</si>
  <si>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</si>
  <si>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</si>
  <si>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</si>
  <si>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</si>
  <si>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</si>
  <si>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</si>
  <si>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</si>
  <si>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</si>
  <si>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</si>
  <si>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</si>
  <si>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</si>
  <si>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</si>
  <si>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</si>
  <si>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</si>
  <si>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</si>
  <si>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</si>
  <si>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</si>
  <si>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</si>
  <si>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</si>
  <si>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</si>
  <si>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</si>
  <si>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</si>
  <si>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</si>
  <si>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</si>
  <si>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</si>
  <si>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</si>
  <si>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</si>
  <si>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</si>
  <si>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</si>
  <si>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</si>
  <si>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</si>
  <si>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</si>
  <si>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</si>
  <si>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</si>
  <si>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</si>
  <si>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</si>
  <si>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</si>
  <si>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</si>
  <si>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</si>
  <si>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</si>
  <si>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</si>
  <si>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</si>
  <si>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</si>
  <si>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</si>
  <si>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</si>
  <si>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</si>
  <si>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</si>
  <si>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</si>
  <si>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</si>
  <si>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</si>
  <si>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</si>
  <si>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</si>
  <si>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</si>
  <si>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</si>
  <si>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</si>
  <si>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</si>
  <si>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</si>
  <si>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</si>
  <si>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</si>
  <si>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</si>
  <si>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</si>
  <si>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</si>
  <si>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</si>
  <si>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</si>
  <si>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</si>
  <si>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</si>
  <si>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</si>
  <si>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</si>
  <si>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</si>
  <si>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</si>
  <si>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</si>
  <si>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</si>
  <si>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</si>
  <si>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</si>
  <si>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</si>
  <si>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</si>
  <si>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</si>
  <si>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</si>
  <si>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</si>
  <si>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</si>
  <si>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</si>
  <si>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</si>
  <si>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</si>
  <si>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</si>
  <si>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</si>
  <si>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</si>
  <si>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</si>
  <si>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</si>
  <si>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</si>
  <si>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</si>
  <si>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</si>
  <si>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</si>
  <si>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</si>
  <si>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</si>
  <si>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</si>
  <si>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</si>
  <si>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</si>
  <si>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</si>
  <si>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</si>
  <si>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</si>
  <si>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</si>
  <si>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</si>
  <si>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</si>
  <si>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</si>
  <si>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</si>
  <si>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</si>
  <si>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</si>
  <si>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</si>
  <si>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</si>
  <si>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</si>
  <si>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</si>
  <si>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</si>
  <si>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</si>
  <si>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</si>
  <si>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</si>
  <si>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</si>
  <si>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</si>
  <si>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</si>
  <si>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</si>
  <si>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</si>
  <si>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</si>
  <si>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</si>
  <si>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</si>
  <si>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</si>
  <si>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</si>
  <si>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</si>
  <si>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</si>
  <si>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</si>
  <si>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</si>
  <si>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</si>
  <si>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</si>
  <si>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</si>
  <si>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</si>
  <si>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</si>
  <si>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</si>
  <si>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</si>
  <si>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</si>
  <si>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</si>
  <si>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</si>
  <si>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</si>
  <si>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</si>
  <si>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</si>
  <si>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</si>
  <si>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</si>
  <si>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</si>
  <si>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</si>
  <si>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</si>
  <si>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</si>
  <si>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</si>
  <si>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</si>
  <si>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</si>
  <si>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</si>
  <si>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</si>
  <si>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</si>
  <si>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</si>
  <si>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</si>
  <si>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</si>
  <si>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</si>
  <si>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</si>
  <si>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</si>
  <si>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</si>
  <si>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</si>
  <si>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</si>
  <si>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</si>
  <si>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</si>
  <si>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</si>
  <si>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</si>
  <si>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</si>
  <si>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</si>
  <si>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</si>
  <si>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</si>
  <si>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</si>
  <si>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</si>
  <si>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</si>
  <si>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</si>
  <si>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</si>
  <si>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</si>
  <si>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</si>
  <si>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</si>
  <si>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</si>
  <si>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</si>
  <si>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</si>
  <si>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</si>
  <si>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</si>
  <si>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</si>
  <si>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</si>
  <si>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</si>
  <si>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</si>
  <si>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</si>
  <si>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</si>
  <si>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</si>
  <si>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</si>
  <si>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</si>
  <si>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</si>
  <si>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</si>
  <si>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</si>
  <si>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</si>
  <si>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</si>
  <si>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</si>
  <si>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</si>
  <si>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</si>
  <si>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</si>
  <si>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</si>
  <si>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</si>
  <si>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</si>
  <si>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</si>
  <si>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</si>
  <si>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</si>
  <si>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</si>
  <si>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</si>
  <si>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</si>
  <si>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</si>
  <si>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</si>
  <si>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</si>
  <si>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</si>
  <si>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</si>
  <si>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</si>
  <si>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</si>
  <si>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</si>
  <si>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</si>
  <si>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</si>
  <si>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</si>
  <si>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</si>
  <si>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</si>
  <si>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</si>
  <si>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</si>
  <si>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</si>
  <si>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</si>
  <si>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</si>
  <si>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</si>
  <si>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</si>
  <si>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</si>
  <si>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</si>
  <si>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</si>
  <si>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</si>
  <si>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</si>
  <si>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</si>
  <si>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</si>
  <si>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</si>
  <si>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</si>
  <si>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</si>
  <si>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</si>
  <si>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</si>
  <si>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</si>
  <si>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</si>
  <si>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</si>
  <si>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</si>
  <si>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</si>
  <si>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</si>
  <si>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</si>
  <si>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</si>
  <si>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</si>
  <si>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</si>
  <si>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</si>
  <si>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</si>
  <si>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</si>
  <si>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</si>
  <si>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</si>
  <si>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</si>
  <si>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</si>
  <si>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</si>
  <si>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</si>
  <si>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</si>
  <si>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</si>
  <si>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</si>
  <si>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</si>
  <si>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</si>
  <si>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</si>
  <si>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</si>
  <si>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</si>
  <si>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</si>
  <si>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</si>
  <si>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</si>
  <si>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</si>
  <si>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</si>
  <si>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</si>
  <si>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</si>
  <si>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</si>
  <si>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</si>
  <si>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</si>
  <si>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</si>
  <si>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</si>
  <si>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</si>
  <si>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</si>
  <si>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</si>
  <si>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</si>
  <si>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</si>
  <si>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</si>
  <si>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</si>
  <si>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</si>
  <si>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</si>
  <si>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</si>
  <si>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</si>
  <si>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</si>
  <si>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</si>
  <si>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</si>
  <si>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</si>
  <si>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</si>
  <si>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</si>
  <si>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</si>
  <si>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</si>
  <si>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</si>
  <si>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</si>
  <si>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</si>
  <si>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</si>
  <si>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</si>
  <si>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</si>
  <si>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</si>
  <si>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</si>
  <si>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</si>
  <si>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</si>
  <si>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</si>
  <si>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</si>
  <si>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</si>
  <si>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</si>
  <si>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</si>
  <si>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</si>
  <si>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</si>
  <si>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</si>
  <si>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</si>
  <si>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</si>
  <si>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</si>
  <si>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</si>
  <si>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</si>
  <si>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</si>
  <si>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</si>
  <si>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</si>
  <si>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</si>
  <si>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</si>
  <si>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</si>
  <si>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</si>
  <si>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</si>
  <si>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</si>
  <si>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</si>
  <si>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</si>
  <si>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</si>
  <si>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</si>
  <si>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</si>
  <si>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</si>
  <si>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</si>
  <si>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</si>
  <si>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</si>
  <si>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</si>
  <si>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</si>
  <si>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</si>
  <si>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</si>
  <si>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</si>
  <si>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</si>
  <si>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</si>
  <si>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</si>
  <si>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</si>
  <si>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</si>
  <si>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</si>
  <si>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</si>
  <si>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</si>
  <si>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</si>
  <si>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</si>
  <si>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</si>
  <si>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</si>
  <si>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</si>
  <si>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</si>
  <si>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</si>
  <si>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</si>
  <si>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</si>
  <si>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</si>
  <si>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</si>
  <si>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</si>
  <si>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</si>
  <si>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</si>
  <si>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</si>
  <si>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</si>
  <si>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</si>
  <si>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</si>
  <si>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</si>
  <si>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</si>
  <si>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</si>
  <si>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</si>
  <si>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</si>
  <si>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</si>
  <si>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</si>
  <si>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</si>
  <si>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</si>
  <si>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</si>
  <si>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</si>
  <si>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</si>
  <si>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</si>
  <si>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</si>
  <si>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</si>
  <si>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</si>
  <si>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</si>
  <si>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</si>
  <si>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</si>
  <si>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</si>
  <si>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</si>
  <si>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</si>
  <si>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</si>
  <si>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DOE 25  2014-2015</t>
  </si>
  <si>
    <t xml:space="preserve">Total Fund Equity June 30, 2015**** </t>
  </si>
  <si>
    <t>TOTAL FUND EQUITY, JULY 1, 2014</t>
  </si>
  <si>
    <t>For the Fiscal Year Ending on June 30, 2015</t>
  </si>
  <si>
    <t>For Fiscal Year Ending June 30, 2015</t>
  </si>
  <si>
    <t>Indirect Cost Rate to be determine at later date for FY2016-2017</t>
  </si>
  <si>
    <t>2014-2015 Current Expenditure Per Pupil(in dollars)</t>
  </si>
  <si>
    <t>2014-15-Current Expenditure Per Pupil</t>
  </si>
  <si>
    <t>2014-15-Total Revenues</t>
  </si>
  <si>
    <t xml:space="preserve">                    JACKSON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</si>
</sst>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9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1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2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="75" workbookViewId="0">
      <pane xSplit="5" ySplit="3" topLeftCell="F616" activePane="bottomRight" state="frozen"/>
      <selection pane="topRight" activeCell="F1" sqref="F1"/>
      <selection pane="bottomLeft" activeCell="A4" sqref="A4"/>
      <selection pane="bottomRight" activeCell="G665" sqref="G665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902</v>
      </c>
      <c r="I1" s="13"/>
      <c r="J1" s="13"/>
      <c r="K1" s="13"/>
      <c r="L1" s="13"/>
    </row>
    <row r="2" spans="1:14" s="3" customFormat="1" ht="12" customHeight="1" x14ac:dyDescent="0.2">
      <c r="A2" s="176" t="s">
        <v>911</v>
      </c>
      <c r="B2" s="21">
        <v>271</v>
      </c>
      <c r="C2" s="21">
        <v>271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f>274474.28+150</f>
        <v>274624.28000000003</v>
      </c>
      <c r="G9" s="18"/>
      <c r="H9" s="18"/>
      <c r="I9" s="18"/>
      <c r="J9" s="67">
        <f>SUM(I439)</f>
        <v>371935.41</v>
      </c>
      <c r="K9" s="24" t="s">
        <v>289</v>
      </c>
      <c r="L9" s="24" t="s">
        <v>289</v>
      </c>
      <c r="M9" s="8"/>
      <c r="N9" s="270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0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0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650.36</v>
      </c>
      <c r="G12" s="18"/>
      <c r="H12" s="18">
        <v>781.23</v>
      </c>
      <c r="I12" s="18"/>
      <c r="J12" s="67">
        <f>SUM(I441)</f>
        <v>0</v>
      </c>
      <c r="K12" s="24" t="s">
        <v>289</v>
      </c>
      <c r="L12" s="24" t="s">
        <v>289</v>
      </c>
      <c r="M12" s="8"/>
      <c r="N12" s="270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/>
      <c r="G13" s="18">
        <v>650.36</v>
      </c>
      <c r="H13" s="18">
        <v>2474.4499999999998</v>
      </c>
      <c r="I13" s="18"/>
      <c r="J13" s="67">
        <f>SUM(I442)</f>
        <v>0</v>
      </c>
      <c r="K13" s="24" t="s">
        <v>289</v>
      </c>
      <c r="L13" s="24" t="s">
        <v>289</v>
      </c>
      <c r="M13" s="8"/>
      <c r="N13" s="270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v>354.43</v>
      </c>
      <c r="G14" s="18"/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0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0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0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0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0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275629.07</v>
      </c>
      <c r="G19" s="41">
        <f>SUM(G9:G18)</f>
        <v>650.36</v>
      </c>
      <c r="H19" s="41">
        <f>SUM(H9:H18)</f>
        <v>3255.68</v>
      </c>
      <c r="I19" s="41">
        <f>SUM(I9:I18)</f>
        <v>0</v>
      </c>
      <c r="J19" s="41">
        <f>SUM(J9:J18)</f>
        <v>371935.41</v>
      </c>
      <c r="K19" s="45" t="s">
        <v>289</v>
      </c>
      <c r="L19" s="45" t="s">
        <v>289</v>
      </c>
      <c r="M19" s="8"/>
      <c r="N19" s="270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0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0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>
        <v>781.23</v>
      </c>
      <c r="G22" s="18">
        <v>650.36</v>
      </c>
      <c r="H22" s="18"/>
      <c r="I22" s="18"/>
      <c r="J22" s="67">
        <f>SUM(I448)</f>
        <v>0</v>
      </c>
      <c r="K22" s="24" t="s">
        <v>289</v>
      </c>
      <c r="L22" s="24" t="s">
        <v>289</v>
      </c>
      <c r="M22" s="8"/>
      <c r="N22" s="270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0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5943.36</v>
      </c>
      <c r="G24" s="18"/>
      <c r="H24" s="18"/>
      <c r="I24" s="18"/>
      <c r="J24" s="67">
        <f>SUM(I450)</f>
        <v>0</v>
      </c>
      <c r="K24" s="24" t="s">
        <v>289</v>
      </c>
      <c r="L24" s="24" t="s">
        <v>289</v>
      </c>
      <c r="M24" s="8"/>
      <c r="N24" s="270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0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0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0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v>1716.29</v>
      </c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0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0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>
        <v>19420.07</v>
      </c>
      <c r="G30" s="18"/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0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0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27860.95</v>
      </c>
      <c r="G32" s="41">
        <f>SUM(G22:G31)</f>
        <v>650.36</v>
      </c>
      <c r="H32" s="41">
        <f>SUM(H22:H31)</f>
        <v>0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0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0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0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0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0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0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0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0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0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0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0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0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/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0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0"/>
    </row>
    <row r="46" spans="1:14" s="3" customFormat="1" ht="12" customHeight="1" x14ac:dyDescent="0.15">
      <c r="A46" s="1" t="s">
        <v>890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0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0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/>
      <c r="H48" s="18">
        <v>3255.68</v>
      </c>
      <c r="I48" s="18"/>
      <c r="J48" s="13">
        <f>SUM(I459)</f>
        <v>371935.41</v>
      </c>
      <c r="K48" s="24" t="s">
        <v>289</v>
      </c>
      <c r="L48" s="24" t="s">
        <v>289</v>
      </c>
      <c r="M48" s="8"/>
      <c r="N48" s="270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0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v>247768.12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0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247768.12</v>
      </c>
      <c r="G51" s="41">
        <f>SUM(G35:G50)</f>
        <v>0</v>
      </c>
      <c r="H51" s="41">
        <f>SUM(H35:H50)</f>
        <v>3255.68</v>
      </c>
      <c r="I51" s="41">
        <f>SUM(I35:I50)</f>
        <v>0</v>
      </c>
      <c r="J51" s="41">
        <f>SUM(J35:J50)</f>
        <v>371935.41</v>
      </c>
      <c r="K51" s="45" t="s">
        <v>289</v>
      </c>
      <c r="L51" s="45" t="s">
        <v>289</v>
      </c>
      <c r="N51" s="181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275629.07</v>
      </c>
      <c r="G52" s="41">
        <f>G51+G32</f>
        <v>650.36</v>
      </c>
      <c r="H52" s="41">
        <f>H51+H32</f>
        <v>3255.68</v>
      </c>
      <c r="I52" s="41">
        <f>I51+I32</f>
        <v>0</v>
      </c>
      <c r="J52" s="41">
        <f>J51+J32</f>
        <v>371935.41</v>
      </c>
      <c r="K52" s="45" t="s">
        <v>289</v>
      </c>
      <c r="L52" s="45" t="s">
        <v>289</v>
      </c>
      <c r="M52" s="8"/>
      <c r="N52" s="270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0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0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0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0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1343899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0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0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1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1343899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1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0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0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0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>
        <v>3850</v>
      </c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0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1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0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0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0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0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0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0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0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0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0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0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0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0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181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3850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0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0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0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0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0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0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0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0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0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0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0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0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0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0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0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0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0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/>
      <c r="G96" s="18"/>
      <c r="H96" s="18"/>
      <c r="I96" s="18"/>
      <c r="J96" s="18">
        <v>37.159999999999997</v>
      </c>
      <c r="K96" s="24" t="s">
        <v>289</v>
      </c>
      <c r="L96" s="24" t="s">
        <v>289</v>
      </c>
      <c r="M96" s="8"/>
      <c r="N96" s="270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v>11084.45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0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0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0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0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>
        <v>1160</v>
      </c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0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/>
      <c r="I102" s="18"/>
      <c r="J102" s="18"/>
      <c r="K102" s="24" t="s">
        <v>289</v>
      </c>
      <c r="L102" s="24" t="s">
        <v>289</v>
      </c>
      <c r="M102" s="8"/>
      <c r="N102" s="270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0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0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0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0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0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0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0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v>14924.01</v>
      </c>
      <c r="G110" s="18"/>
      <c r="H110" s="18">
        <v>1440</v>
      </c>
      <c r="I110" s="18"/>
      <c r="J110" s="18"/>
      <c r="K110" s="24" t="s">
        <v>289</v>
      </c>
      <c r="L110" s="24" t="s">
        <v>289</v>
      </c>
      <c r="M110" s="8"/>
      <c r="N110" s="270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16084.01</v>
      </c>
      <c r="G111" s="41">
        <f>SUM(G96:G110)</f>
        <v>11084.45</v>
      </c>
      <c r="H111" s="41">
        <f>SUM(H96:H110)</f>
        <v>1440</v>
      </c>
      <c r="I111" s="41">
        <f>SUM(I96:I110)</f>
        <v>0</v>
      </c>
      <c r="J111" s="41">
        <f>SUM(J96:J110)</f>
        <v>37.159999999999997</v>
      </c>
      <c r="K111" s="45" t="s">
        <v>289</v>
      </c>
      <c r="L111" s="45" t="s">
        <v>289</v>
      </c>
      <c r="N111" s="181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1363833.01</v>
      </c>
      <c r="G112" s="41">
        <f>G60+G111</f>
        <v>11084.45</v>
      </c>
      <c r="H112" s="41">
        <f>H60+H79+H94+H111</f>
        <v>1440</v>
      </c>
      <c r="I112" s="41">
        <f>I60+I111</f>
        <v>0</v>
      </c>
      <c r="J112" s="41">
        <f>J60+J111</f>
        <v>37.159999999999997</v>
      </c>
      <c r="K112" s="45" t="s">
        <v>289</v>
      </c>
      <c r="L112" s="45" t="s">
        <v>289</v>
      </c>
      <c r="M112" s="8"/>
      <c r="N112" s="270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0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0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0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0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78127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0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878772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0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0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0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956899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0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0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/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0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0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0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/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0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0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0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0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0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0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229.82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0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0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0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0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0</v>
      </c>
      <c r="G136" s="41">
        <f>SUM(G123:G135)</f>
        <v>229.82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0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0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0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0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956899</v>
      </c>
      <c r="G140" s="41">
        <f>G121+SUM(G136:G137)</f>
        <v>229.82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0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0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0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0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0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0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0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0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0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0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>
        <v>3974.36</v>
      </c>
      <c r="I150" s="18"/>
      <c r="J150" s="24" t="s">
        <v>289</v>
      </c>
      <c r="K150" s="24" t="s">
        <v>289</v>
      </c>
      <c r="L150" s="24" t="s">
        <v>289</v>
      </c>
      <c r="M150" s="8"/>
      <c r="N150" s="270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0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0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0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/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0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v>6627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0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0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0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3315.06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0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v>2618.92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0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1890.23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0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0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1890.23</v>
      </c>
      <c r="G162" s="41">
        <f>SUM(G150:G161)</f>
        <v>3315.06</v>
      </c>
      <c r="H162" s="41">
        <f>SUM(H150:H161)</f>
        <v>13220.28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0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0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0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>
        <v>18598.169999999998</v>
      </c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0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0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0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0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20488.399999999998</v>
      </c>
      <c r="G169" s="41">
        <f>G147+G162+SUM(G163:G168)</f>
        <v>3315.06</v>
      </c>
      <c r="H169" s="41">
        <f>H147+H162+SUM(H163:H168)</f>
        <v>13220.28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0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0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0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0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0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0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0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0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0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0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>
        <v>9235.16</v>
      </c>
      <c r="H179" s="18"/>
      <c r="I179" s="18"/>
      <c r="J179" s="18">
        <v>37000</v>
      </c>
      <c r="K179" s="24" t="s">
        <v>289</v>
      </c>
      <c r="L179" s="24" t="s">
        <v>289</v>
      </c>
      <c r="M179" s="8"/>
      <c r="N179" s="270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0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0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0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9235.16</v>
      </c>
      <c r="H183" s="41">
        <f>SUM(H179:H182)</f>
        <v>0</v>
      </c>
      <c r="I183" s="41">
        <f>SUM(I179:I182)</f>
        <v>0</v>
      </c>
      <c r="J183" s="41">
        <f>SUM(J179:J182)</f>
        <v>37000</v>
      </c>
      <c r="K183" s="45" t="s">
        <v>289</v>
      </c>
      <c r="L183" s="45" t="s">
        <v>289</v>
      </c>
      <c r="M183" s="8"/>
      <c r="N183" s="270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0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0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0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181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181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0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0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0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9235.16</v>
      </c>
      <c r="H192" s="41">
        <f>+H183+SUM(H188:H191)</f>
        <v>0</v>
      </c>
      <c r="I192" s="41">
        <f>I177+I183+SUM(I188:I191)</f>
        <v>0</v>
      </c>
      <c r="J192" s="41">
        <f>J183</f>
        <v>37000</v>
      </c>
      <c r="K192" s="45" t="s">
        <v>289</v>
      </c>
      <c r="L192" s="45" t="s">
        <v>289</v>
      </c>
      <c r="M192" s="8"/>
      <c r="N192" s="270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2341220.4099999997</v>
      </c>
      <c r="G193" s="47">
        <f>G112+G140+G169+G192</f>
        <v>23864.489999999998</v>
      </c>
      <c r="H193" s="47">
        <f>H112+H140+H169+H192</f>
        <v>14660.28</v>
      </c>
      <c r="I193" s="47">
        <f>I112+I140+I169+I192</f>
        <v>0</v>
      </c>
      <c r="J193" s="47">
        <f>J112+J140+J192</f>
        <v>37037.160000000003</v>
      </c>
      <c r="K193" s="45" t="s">
        <v>289</v>
      </c>
      <c r="L193" s="45" t="s">
        <v>289</v>
      </c>
      <c r="M193" s="8"/>
      <c r="N193" s="270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0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0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0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303292.13</v>
      </c>
      <c r="G197" s="18">
        <v>175292.62</v>
      </c>
      <c r="H197" s="18">
        <v>11596.91</v>
      </c>
      <c r="I197" s="18">
        <v>9559.67</v>
      </c>
      <c r="J197" s="18">
        <v>8263.06</v>
      </c>
      <c r="K197" s="18"/>
      <c r="L197" s="19">
        <f>SUM(F197:K197)</f>
        <v>508004.38999999996</v>
      </c>
      <c r="M197" s="8"/>
      <c r="N197" s="270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15489.56</v>
      </c>
      <c r="G198" s="18">
        <v>4501.47</v>
      </c>
      <c r="H198" s="18">
        <v>39.42</v>
      </c>
      <c r="I198" s="18">
        <v>276.33999999999997</v>
      </c>
      <c r="J198" s="18"/>
      <c r="K198" s="18"/>
      <c r="L198" s="19">
        <f>SUM(F198:K198)</f>
        <v>20306.789999999997</v>
      </c>
      <c r="M198" s="8"/>
      <c r="N198" s="270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0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v>7910</v>
      </c>
      <c r="G200" s="18">
        <v>658.49</v>
      </c>
      <c r="H200" s="18">
        <v>7142.36</v>
      </c>
      <c r="I200" s="18">
        <v>1031.31</v>
      </c>
      <c r="J200" s="18"/>
      <c r="K200" s="18"/>
      <c r="L200" s="19">
        <f>SUM(F200:K200)</f>
        <v>16742.16</v>
      </c>
      <c r="M200" s="8"/>
      <c r="N200" s="270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0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22991.43</v>
      </c>
      <c r="G202" s="18">
        <v>1920.72</v>
      </c>
      <c r="H202" s="18">
        <v>36264.47</v>
      </c>
      <c r="I202" s="18">
        <v>491.53</v>
      </c>
      <c r="J202" s="18"/>
      <c r="K202" s="18"/>
      <c r="L202" s="19">
        <f t="shared" ref="L202:L208" si="0">SUM(F202:K202)</f>
        <v>61668.15</v>
      </c>
      <c r="M202" s="8"/>
      <c r="N202" s="270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9112.4500000000007</v>
      </c>
      <c r="G203" s="18">
        <v>4820.82</v>
      </c>
      <c r="H203" s="18">
        <v>16225.95</v>
      </c>
      <c r="I203" s="18">
        <v>907.89</v>
      </c>
      <c r="J203" s="18"/>
      <c r="K203" s="18"/>
      <c r="L203" s="19">
        <f t="shared" si="0"/>
        <v>31067.11</v>
      </c>
      <c r="M203" s="8"/>
      <c r="N203" s="270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6108</v>
      </c>
      <c r="G204" s="18">
        <v>467.26</v>
      </c>
      <c r="H204" s="18">
        <v>51910.89</v>
      </c>
      <c r="I204" s="18"/>
      <c r="J204" s="18"/>
      <c r="K204" s="18">
        <v>1044.01</v>
      </c>
      <c r="L204" s="19">
        <f t="shared" si="0"/>
        <v>59530.16</v>
      </c>
      <c r="M204" s="8"/>
      <c r="N204" s="270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91118</v>
      </c>
      <c r="G205" s="18">
        <v>57089.88</v>
      </c>
      <c r="H205" s="18">
        <v>2073.39</v>
      </c>
      <c r="I205" s="18">
        <v>2800.49</v>
      </c>
      <c r="J205" s="18">
        <v>966.63</v>
      </c>
      <c r="K205" s="18">
        <v>605</v>
      </c>
      <c r="L205" s="19">
        <f t="shared" si="0"/>
        <v>154653.39000000001</v>
      </c>
      <c r="M205" s="8"/>
      <c r="N205" s="270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0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54493.120000000003</v>
      </c>
      <c r="G207" s="18">
        <v>21202.82</v>
      </c>
      <c r="H207" s="18">
        <v>70016.53</v>
      </c>
      <c r="I207" s="18">
        <v>33814.67</v>
      </c>
      <c r="J207" s="18">
        <v>1145.08</v>
      </c>
      <c r="K207" s="18"/>
      <c r="L207" s="19">
        <f t="shared" si="0"/>
        <v>180672.22</v>
      </c>
      <c r="M207" s="8"/>
      <c r="N207" s="270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>
        <v>31587.81</v>
      </c>
      <c r="G208" s="18">
        <v>23640</v>
      </c>
      <c r="H208" s="18">
        <v>6074.34</v>
      </c>
      <c r="I208" s="18">
        <v>16101.21</v>
      </c>
      <c r="J208" s="18"/>
      <c r="K208" s="18"/>
      <c r="L208" s="19">
        <f t="shared" si="0"/>
        <v>77403.359999999986</v>
      </c>
      <c r="M208" s="8"/>
      <c r="N208" s="270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/>
      <c r="H209" s="18">
        <v>194.5</v>
      </c>
      <c r="I209" s="18"/>
      <c r="J209" s="18"/>
      <c r="K209" s="18"/>
      <c r="L209" s="19">
        <f>SUM(F209:K209)</f>
        <v>194.5</v>
      </c>
      <c r="M209" s="8"/>
      <c r="N209" s="270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0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542102.5</v>
      </c>
      <c r="G211" s="41">
        <f t="shared" si="1"/>
        <v>289594.08</v>
      </c>
      <c r="H211" s="41">
        <f t="shared" si="1"/>
        <v>201538.75999999998</v>
      </c>
      <c r="I211" s="41">
        <f t="shared" si="1"/>
        <v>64983.109999999993</v>
      </c>
      <c r="J211" s="41">
        <f t="shared" si="1"/>
        <v>10374.769999999999</v>
      </c>
      <c r="K211" s="41">
        <f t="shared" si="1"/>
        <v>1649.01</v>
      </c>
      <c r="L211" s="41">
        <f t="shared" si="1"/>
        <v>1110242.23</v>
      </c>
      <c r="M211" s="8"/>
      <c r="N211" s="270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0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0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0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>
        <v>350140.1</v>
      </c>
      <c r="I215" s="18"/>
      <c r="J215" s="18"/>
      <c r="K215" s="18"/>
      <c r="L215" s="19">
        <f>SUM(F215:K215)</f>
        <v>350140.1</v>
      </c>
      <c r="M215" s="8"/>
      <c r="N215" s="270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0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0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0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0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0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0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>
        <v>2328</v>
      </c>
      <c r="G222" s="18">
        <v>178.09</v>
      </c>
      <c r="H222" s="18">
        <v>19785.29</v>
      </c>
      <c r="I222" s="18"/>
      <c r="J222" s="18"/>
      <c r="K222" s="18">
        <v>397.91</v>
      </c>
      <c r="L222" s="19">
        <f t="shared" si="2"/>
        <v>22689.29</v>
      </c>
      <c r="M222" s="8"/>
      <c r="N222" s="270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0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0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0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>
        <v>11827.12</v>
      </c>
      <c r="G226" s="18">
        <v>9324.67</v>
      </c>
      <c r="H226" s="18">
        <v>2429.7399999999998</v>
      </c>
      <c r="I226" s="18">
        <v>6440.48</v>
      </c>
      <c r="J226" s="18"/>
      <c r="K226" s="18"/>
      <c r="L226" s="19">
        <f t="shared" si="2"/>
        <v>30022.01</v>
      </c>
      <c r="M226" s="8"/>
      <c r="N226" s="270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>
        <v>77.8</v>
      </c>
      <c r="I227" s="18"/>
      <c r="J227" s="18"/>
      <c r="K227" s="18"/>
      <c r="L227" s="19">
        <f>SUM(F227:K227)</f>
        <v>77.8</v>
      </c>
      <c r="M227" s="8"/>
      <c r="N227" s="270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0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14155.12</v>
      </c>
      <c r="G229" s="41">
        <f>SUM(G215:G228)</f>
        <v>9502.76</v>
      </c>
      <c r="H229" s="41">
        <f>SUM(H215:H228)</f>
        <v>372432.92999999993</v>
      </c>
      <c r="I229" s="41">
        <f>SUM(I215:I228)</f>
        <v>6440.48</v>
      </c>
      <c r="J229" s="41">
        <f>SUM(J215:J228)</f>
        <v>0</v>
      </c>
      <c r="K229" s="41">
        <f t="shared" si="3"/>
        <v>397.91</v>
      </c>
      <c r="L229" s="41">
        <f t="shared" si="3"/>
        <v>402929.19999999995</v>
      </c>
      <c r="M229" s="8"/>
      <c r="N229" s="270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0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0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0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>
        <v>635004</v>
      </c>
      <c r="I233" s="18"/>
      <c r="J233" s="18"/>
      <c r="K233" s="18"/>
      <c r="L233" s="19">
        <f>SUM(F233:K233)</f>
        <v>635004</v>
      </c>
      <c r="M233" s="8"/>
      <c r="N233" s="270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/>
      <c r="G234" s="18"/>
      <c r="H234" s="18"/>
      <c r="I234" s="18"/>
      <c r="J234" s="18"/>
      <c r="K234" s="18"/>
      <c r="L234" s="19">
        <f>SUM(F234:K234)</f>
        <v>0</v>
      </c>
      <c r="M234" s="8"/>
      <c r="N234" s="270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0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0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0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>
        <v>8895</v>
      </c>
      <c r="I238" s="18"/>
      <c r="J238" s="18"/>
      <c r="K238" s="18"/>
      <c r="L238" s="19">
        <f t="shared" ref="L238:L244" si="4">SUM(F238:K238)</f>
        <v>8895</v>
      </c>
      <c r="M238" s="8"/>
      <c r="N238" s="270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0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>
        <v>3564</v>
      </c>
      <c r="G240" s="18">
        <v>272.64999999999998</v>
      </c>
      <c r="H240" s="18">
        <v>30289.85</v>
      </c>
      <c r="I240" s="18"/>
      <c r="J240" s="18"/>
      <c r="K240" s="18">
        <v>609.16999999999996</v>
      </c>
      <c r="L240" s="19">
        <f t="shared" si="4"/>
        <v>34735.67</v>
      </c>
      <c r="M240" s="8"/>
      <c r="N240" s="270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0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0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0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>
        <v>17740.669999999998</v>
      </c>
      <c r="G244" s="18">
        <v>13987</v>
      </c>
      <c r="H244" s="18">
        <v>3644.61</v>
      </c>
      <c r="I244" s="18">
        <v>9660.7199999999993</v>
      </c>
      <c r="J244" s="18"/>
      <c r="K244" s="18"/>
      <c r="L244" s="19">
        <f t="shared" si="4"/>
        <v>45033</v>
      </c>
      <c r="M244" s="8"/>
      <c r="N244" s="270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>
        <v>116.7</v>
      </c>
      <c r="I245" s="18"/>
      <c r="J245" s="18"/>
      <c r="K245" s="18"/>
      <c r="L245" s="19">
        <f>SUM(F245:K245)</f>
        <v>116.7</v>
      </c>
      <c r="M245" s="8"/>
      <c r="N245" s="270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0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21304.67</v>
      </c>
      <c r="G247" s="41">
        <f t="shared" si="5"/>
        <v>14259.65</v>
      </c>
      <c r="H247" s="41">
        <f t="shared" si="5"/>
        <v>677950.15999999992</v>
      </c>
      <c r="I247" s="41">
        <f t="shared" si="5"/>
        <v>9660.7199999999993</v>
      </c>
      <c r="J247" s="41">
        <f t="shared" si="5"/>
        <v>0</v>
      </c>
      <c r="K247" s="41">
        <f t="shared" si="5"/>
        <v>609.16999999999996</v>
      </c>
      <c r="L247" s="41">
        <f t="shared" si="5"/>
        <v>723784.37</v>
      </c>
      <c r="M247" s="8"/>
      <c r="N247" s="270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0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0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0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0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0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0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0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0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0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577562.29</v>
      </c>
      <c r="G257" s="41">
        <f t="shared" si="8"/>
        <v>313356.49000000005</v>
      </c>
      <c r="H257" s="41">
        <f t="shared" si="8"/>
        <v>1251921.8499999999</v>
      </c>
      <c r="I257" s="41">
        <f t="shared" si="8"/>
        <v>81084.31</v>
      </c>
      <c r="J257" s="41">
        <f t="shared" si="8"/>
        <v>10374.769999999999</v>
      </c>
      <c r="K257" s="41">
        <f t="shared" si="8"/>
        <v>2656.09</v>
      </c>
      <c r="L257" s="41">
        <f t="shared" si="8"/>
        <v>2236955.7999999998</v>
      </c>
      <c r="M257" s="8"/>
      <c r="N257" s="270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0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0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/>
      <c r="L260" s="19">
        <f>SUM(F260:K260)</f>
        <v>0</v>
      </c>
      <c r="M260" s="8"/>
      <c r="N260" s="270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/>
      <c r="L261" s="19">
        <f>SUM(F261:K261)</f>
        <v>0</v>
      </c>
      <c r="N261" s="181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181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>
        <v>9235.16</v>
      </c>
      <c r="L263" s="19">
        <f>SUM(F263:K263)</f>
        <v>9235.16</v>
      </c>
      <c r="N263" s="181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181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181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>
        <v>37000</v>
      </c>
      <c r="L266" s="19">
        <f t="shared" si="9"/>
        <v>37000</v>
      </c>
      <c r="N266" s="181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181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181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181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46235.16</v>
      </c>
      <c r="L270" s="41">
        <f t="shared" si="9"/>
        <v>46235.16</v>
      </c>
      <c r="N270" s="181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577562.29</v>
      </c>
      <c r="G271" s="42">
        <f t="shared" si="11"/>
        <v>313356.49000000005</v>
      </c>
      <c r="H271" s="42">
        <f t="shared" si="11"/>
        <v>1251921.8499999999</v>
      </c>
      <c r="I271" s="42">
        <f t="shared" si="11"/>
        <v>81084.31</v>
      </c>
      <c r="J271" s="42">
        <f t="shared" si="11"/>
        <v>10374.769999999999</v>
      </c>
      <c r="K271" s="42">
        <f t="shared" si="11"/>
        <v>48891.25</v>
      </c>
      <c r="L271" s="42">
        <f t="shared" si="11"/>
        <v>2283190.96</v>
      </c>
      <c r="M271" s="8"/>
      <c r="N271" s="270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0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0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0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0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/>
      <c r="G276" s="18"/>
      <c r="H276" s="18"/>
      <c r="I276" s="18">
        <v>185.9</v>
      </c>
      <c r="J276" s="18">
        <v>1197</v>
      </c>
      <c r="K276" s="18"/>
      <c r="L276" s="19">
        <f>SUM(F276:K276)</f>
        <v>1382.9</v>
      </c>
      <c r="M276" s="8"/>
      <c r="N276" s="270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/>
      <c r="G277" s="18"/>
      <c r="H277" s="18"/>
      <c r="I277" s="18">
        <v>103.47</v>
      </c>
      <c r="J277" s="18">
        <v>2515.4499999999998</v>
      </c>
      <c r="K277" s="18"/>
      <c r="L277" s="19">
        <f>SUM(F277:K277)</f>
        <v>2618.9199999999996</v>
      </c>
      <c r="M277" s="8"/>
      <c r="N277" s="270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0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0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0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0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>
        <v>768</v>
      </c>
      <c r="G282" s="18">
        <v>167.51</v>
      </c>
      <c r="H282" s="18">
        <v>7942</v>
      </c>
      <c r="I282" s="18">
        <v>340.95</v>
      </c>
      <c r="J282" s="18"/>
      <c r="K282" s="18"/>
      <c r="L282" s="19">
        <f t="shared" si="12"/>
        <v>9218.4600000000009</v>
      </c>
      <c r="M282" s="8"/>
      <c r="N282" s="270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0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0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0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0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0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0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0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768</v>
      </c>
      <c r="G290" s="42">
        <f t="shared" si="13"/>
        <v>167.51</v>
      </c>
      <c r="H290" s="42">
        <f t="shared" si="13"/>
        <v>7942</v>
      </c>
      <c r="I290" s="42">
        <f t="shared" si="13"/>
        <v>630.31999999999994</v>
      </c>
      <c r="J290" s="42">
        <f t="shared" si="13"/>
        <v>3712.45</v>
      </c>
      <c r="K290" s="42">
        <f t="shared" si="13"/>
        <v>0</v>
      </c>
      <c r="L290" s="41">
        <f t="shared" si="13"/>
        <v>13220.28</v>
      </c>
      <c r="M290" s="8"/>
      <c r="N290" s="270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0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0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0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0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0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0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0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0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0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0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0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0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0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0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0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0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0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0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181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0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0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0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0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0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0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0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0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0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0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0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0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0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0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0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0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0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0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0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0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0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0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0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0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0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0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0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0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768</v>
      </c>
      <c r="G338" s="41">
        <f t="shared" si="20"/>
        <v>167.51</v>
      </c>
      <c r="H338" s="41">
        <f t="shared" si="20"/>
        <v>7942</v>
      </c>
      <c r="I338" s="41">
        <f t="shared" si="20"/>
        <v>630.31999999999994</v>
      </c>
      <c r="J338" s="41">
        <f t="shared" si="20"/>
        <v>3712.45</v>
      </c>
      <c r="K338" s="41">
        <f t="shared" si="20"/>
        <v>0</v>
      </c>
      <c r="L338" s="41">
        <f t="shared" si="20"/>
        <v>13220.28</v>
      </c>
      <c r="M338" s="8"/>
      <c r="N338" s="270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0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0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0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0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17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0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0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0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0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0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0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0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0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768</v>
      </c>
      <c r="G352" s="41">
        <f>G338</f>
        <v>167.51</v>
      </c>
      <c r="H352" s="41">
        <f>H338</f>
        <v>7942</v>
      </c>
      <c r="I352" s="41">
        <f>I338</f>
        <v>630.31999999999994</v>
      </c>
      <c r="J352" s="41">
        <f>J338</f>
        <v>3712.45</v>
      </c>
      <c r="K352" s="47">
        <f>K338+K351</f>
        <v>0</v>
      </c>
      <c r="L352" s="41">
        <f>L338+L351</f>
        <v>13220.28</v>
      </c>
      <c r="M352" s="52"/>
      <c r="N352" s="217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0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0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0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0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0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8147.95</v>
      </c>
      <c r="G358" s="18">
        <v>845.82</v>
      </c>
      <c r="H358" s="18">
        <v>1801.01</v>
      </c>
      <c r="I358" s="18">
        <v>13069.71</v>
      </c>
      <c r="J358" s="18"/>
      <c r="K358" s="18"/>
      <c r="L358" s="13">
        <f>SUM(F358:K358)</f>
        <v>23864.489999999998</v>
      </c>
      <c r="N358" s="181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0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0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0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8147.95</v>
      </c>
      <c r="G362" s="47">
        <f t="shared" si="22"/>
        <v>845.82</v>
      </c>
      <c r="H362" s="47">
        <f t="shared" si="22"/>
        <v>1801.01</v>
      </c>
      <c r="I362" s="47">
        <f t="shared" si="22"/>
        <v>13069.71</v>
      </c>
      <c r="J362" s="47">
        <f t="shared" si="22"/>
        <v>0</v>
      </c>
      <c r="K362" s="47">
        <f t="shared" si="22"/>
        <v>0</v>
      </c>
      <c r="L362" s="47">
        <f t="shared" si="22"/>
        <v>23864.489999999998</v>
      </c>
      <c r="M362" s="8"/>
      <c r="N362" s="270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0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0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0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0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13058.16</v>
      </c>
      <c r="G367" s="18"/>
      <c r="H367" s="18"/>
      <c r="I367" s="56">
        <f>SUM(F367:H367)</f>
        <v>13058.16</v>
      </c>
      <c r="J367" s="24" t="s">
        <v>289</v>
      </c>
      <c r="K367" s="24" t="s">
        <v>289</v>
      </c>
      <c r="L367" s="24" t="s">
        <v>289</v>
      </c>
      <c r="M367" s="8"/>
      <c r="N367" s="270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11.55</v>
      </c>
      <c r="G368" s="63"/>
      <c r="H368" s="63"/>
      <c r="I368" s="56">
        <f>SUM(F368:H368)</f>
        <v>11.55</v>
      </c>
      <c r="J368" s="24" t="s">
        <v>289</v>
      </c>
      <c r="K368" s="24" t="s">
        <v>289</v>
      </c>
      <c r="L368" s="24" t="s">
        <v>289</v>
      </c>
      <c r="M368" s="8"/>
      <c r="N368" s="270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13069.71</v>
      </c>
      <c r="G369" s="47">
        <f>SUM(G367:G368)</f>
        <v>0</v>
      </c>
      <c r="H369" s="47">
        <f>SUM(H367:H368)</f>
        <v>0</v>
      </c>
      <c r="I369" s="47">
        <f>SUM(I367:I368)</f>
        <v>13069.71</v>
      </c>
      <c r="J369" s="24" t="s">
        <v>289</v>
      </c>
      <c r="K369" s="24" t="s">
        <v>289</v>
      </c>
      <c r="L369" s="24" t="s">
        <v>289</v>
      </c>
      <c r="M369" s="8"/>
      <c r="N369" s="270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0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0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0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0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0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0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0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0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0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0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0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0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0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0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0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0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0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0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0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0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>
        <v>15000</v>
      </c>
      <c r="H390" s="18">
        <v>7.57</v>
      </c>
      <c r="I390" s="18"/>
      <c r="J390" s="24" t="s">
        <v>289</v>
      </c>
      <c r="K390" s="24" t="s">
        <v>289</v>
      </c>
      <c r="L390" s="56">
        <f t="shared" si="25"/>
        <v>15007.57</v>
      </c>
      <c r="M390" s="8"/>
      <c r="N390" s="270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0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0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15000</v>
      </c>
      <c r="H393" s="139">
        <f>SUM(H387:H392)</f>
        <v>7.57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15007.57</v>
      </c>
      <c r="M393" s="8"/>
      <c r="N393" s="270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0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0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>
        <v>2000</v>
      </c>
      <c r="H396" s="18">
        <v>7.29</v>
      </c>
      <c r="I396" s="18"/>
      <c r="J396" s="24" t="s">
        <v>289</v>
      </c>
      <c r="K396" s="24" t="s">
        <v>289</v>
      </c>
      <c r="L396" s="56">
        <f t="shared" si="26"/>
        <v>2007.29</v>
      </c>
      <c r="M396" s="8"/>
      <c r="N396" s="270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>
        <v>0</v>
      </c>
      <c r="H397" s="18">
        <v>11.35</v>
      </c>
      <c r="I397" s="18"/>
      <c r="J397" s="24" t="s">
        <v>289</v>
      </c>
      <c r="K397" s="24" t="s">
        <v>289</v>
      </c>
      <c r="L397" s="56">
        <f t="shared" si="26"/>
        <v>11.35</v>
      </c>
      <c r="M397" s="8"/>
      <c r="N397" s="270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>
        <v>10000</v>
      </c>
      <c r="H398" s="18">
        <v>7.38</v>
      </c>
      <c r="I398" s="18"/>
      <c r="J398" s="24" t="s">
        <v>289</v>
      </c>
      <c r="K398" s="24" t="s">
        <v>289</v>
      </c>
      <c r="L398" s="56">
        <f t="shared" si="26"/>
        <v>10007.379999999999</v>
      </c>
      <c r="M398" s="8"/>
      <c r="N398" s="270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>
        <v>0</v>
      </c>
      <c r="H399" s="18">
        <v>0</v>
      </c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0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>
        <v>10000</v>
      </c>
      <c r="H400" s="18">
        <v>3.57</v>
      </c>
      <c r="I400" s="18"/>
      <c r="J400" s="24" t="s">
        <v>289</v>
      </c>
      <c r="K400" s="24" t="s">
        <v>289</v>
      </c>
      <c r="L400" s="56">
        <f t="shared" si="26"/>
        <v>10003.57</v>
      </c>
      <c r="M400" s="8"/>
      <c r="N400" s="270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22000</v>
      </c>
      <c r="H401" s="47">
        <f>SUM(H395:H400)</f>
        <v>29.59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22029.589999999997</v>
      </c>
      <c r="M401" s="8"/>
      <c r="N401" s="270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0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0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0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0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0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0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37000</v>
      </c>
      <c r="H408" s="47">
        <f>H393+H401+H407</f>
        <v>37.159999999999997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37037.159999999996</v>
      </c>
      <c r="M408" s="8"/>
      <c r="N408" s="270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0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0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0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0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0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17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0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0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0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0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0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0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0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0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0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0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0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0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181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0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0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0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0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0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0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0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>
        <v>88600.11</v>
      </c>
      <c r="G439" s="18">
        <v>283335.3</v>
      </c>
      <c r="H439" s="18"/>
      <c r="I439" s="56">
        <f t="shared" ref="I439:I445" si="33">SUM(F439:H439)</f>
        <v>371935.41</v>
      </c>
      <c r="J439" s="24" t="s">
        <v>289</v>
      </c>
      <c r="K439" s="24" t="s">
        <v>289</v>
      </c>
      <c r="L439" s="24" t="s">
        <v>289</v>
      </c>
      <c r="M439" s="8"/>
      <c r="N439" s="270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0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0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70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0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0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0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88600.11</v>
      </c>
      <c r="G446" s="13">
        <f>SUM(G439:G445)</f>
        <v>283335.3</v>
      </c>
      <c r="H446" s="13">
        <f>SUM(H439:H445)</f>
        <v>0</v>
      </c>
      <c r="I446" s="13">
        <f>SUM(I439:I445)</f>
        <v>371935.41</v>
      </c>
      <c r="J446" s="24" t="s">
        <v>289</v>
      </c>
      <c r="K446" s="24" t="s">
        <v>289</v>
      </c>
      <c r="L446" s="24" t="s">
        <v>289</v>
      </c>
      <c r="M446" s="8"/>
      <c r="N446" s="270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0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0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0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0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0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0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0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0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0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0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17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>
        <v>88600.11</v>
      </c>
      <c r="G459" s="18">
        <v>283335.3</v>
      </c>
      <c r="H459" s="18"/>
      <c r="I459" s="56">
        <f t="shared" si="34"/>
        <v>371935.41</v>
      </c>
      <c r="J459" s="24" t="s">
        <v>289</v>
      </c>
      <c r="K459" s="24" t="s">
        <v>289</v>
      </c>
      <c r="L459" s="24" t="s">
        <v>289</v>
      </c>
      <c r="M459" s="52"/>
      <c r="N459" s="217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88600.11</v>
      </c>
      <c r="G460" s="83">
        <f>SUM(G454:G459)</f>
        <v>283335.3</v>
      </c>
      <c r="H460" s="83">
        <f>SUM(H454:H459)</f>
        <v>0</v>
      </c>
      <c r="I460" s="83">
        <f>SUM(I454:I459)</f>
        <v>371935.41</v>
      </c>
      <c r="J460" s="24" t="s">
        <v>289</v>
      </c>
      <c r="K460" s="24" t="s">
        <v>289</v>
      </c>
      <c r="L460" s="24" t="s">
        <v>289</v>
      </c>
      <c r="N460" s="217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88600.11</v>
      </c>
      <c r="G461" s="42">
        <f>G452+G460</f>
        <v>283335.3</v>
      </c>
      <c r="H461" s="42">
        <f>H452+H460</f>
        <v>0</v>
      </c>
      <c r="I461" s="42">
        <f>I452+I460</f>
        <v>371935.41</v>
      </c>
      <c r="J461" s="24" t="s">
        <v>289</v>
      </c>
      <c r="K461" s="24" t="s">
        <v>289</v>
      </c>
      <c r="L461" s="24" t="s">
        <v>289</v>
      </c>
      <c r="N461" s="217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17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17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17"/>
    </row>
    <row r="465" spans="1:14" s="52" customFormat="1" ht="12" customHeight="1" x14ac:dyDescent="0.2">
      <c r="A465" s="189" t="s">
        <v>904</v>
      </c>
      <c r="B465" s="105">
        <v>19</v>
      </c>
      <c r="C465" s="111">
        <v>1</v>
      </c>
      <c r="D465" s="2" t="s">
        <v>433</v>
      </c>
      <c r="E465" s="111"/>
      <c r="F465" s="18">
        <v>189738.67</v>
      </c>
      <c r="G465" s="18">
        <v>0</v>
      </c>
      <c r="H465" s="18">
        <v>1815.68</v>
      </c>
      <c r="I465" s="18"/>
      <c r="J465" s="18">
        <v>334898.25</v>
      </c>
      <c r="K465" s="24" t="s">
        <v>289</v>
      </c>
      <c r="L465" s="24" t="s">
        <v>289</v>
      </c>
      <c r="N465" s="217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17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17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2341220.41</v>
      </c>
      <c r="G468" s="18">
        <v>23864.49</v>
      </c>
      <c r="H468" s="18">
        <v>14660.28</v>
      </c>
      <c r="I468" s="18"/>
      <c r="J468" s="18">
        <v>37037.160000000003</v>
      </c>
      <c r="K468" s="24" t="s">
        <v>289</v>
      </c>
      <c r="L468" s="24" t="s">
        <v>289</v>
      </c>
      <c r="N468" s="217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17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2341220.41</v>
      </c>
      <c r="G470" s="53">
        <f>SUM(G468:G469)</f>
        <v>23864.49</v>
      </c>
      <c r="H470" s="53">
        <f>SUM(H468:H469)</f>
        <v>14660.28</v>
      </c>
      <c r="I470" s="53">
        <f>SUM(I468:I469)</f>
        <v>0</v>
      </c>
      <c r="J470" s="53">
        <f>SUM(J468:J469)</f>
        <v>37037.160000000003</v>
      </c>
      <c r="K470" s="24" t="s">
        <v>289</v>
      </c>
      <c r="L470" s="24" t="s">
        <v>289</v>
      </c>
      <c r="N470" s="217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17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2283190.96</v>
      </c>
      <c r="G472" s="18">
        <v>23864.49</v>
      </c>
      <c r="H472" s="18">
        <v>13220.28</v>
      </c>
      <c r="I472" s="18"/>
      <c r="J472" s="18">
        <v>0</v>
      </c>
      <c r="K472" s="24" t="s">
        <v>289</v>
      </c>
      <c r="L472" s="24" t="s">
        <v>289</v>
      </c>
      <c r="N472" s="217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17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2283190.96</v>
      </c>
      <c r="G474" s="53">
        <f>SUM(G472:G473)</f>
        <v>23864.49</v>
      </c>
      <c r="H474" s="53">
        <f>SUM(H472:H473)</f>
        <v>13220.28</v>
      </c>
      <c r="I474" s="53">
        <f>SUM(I472:I473)</f>
        <v>0</v>
      </c>
      <c r="J474" s="53">
        <f>SUM(J472:J473)</f>
        <v>0</v>
      </c>
      <c r="K474" s="24" t="s">
        <v>289</v>
      </c>
      <c r="L474" s="24" t="s">
        <v>289</v>
      </c>
      <c r="N474" s="217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17"/>
    </row>
    <row r="476" spans="1:14" s="52" customFormat="1" ht="12" customHeight="1" x14ac:dyDescent="0.2">
      <c r="A476" s="190" t="s">
        <v>903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247768.12000000011</v>
      </c>
      <c r="G476" s="53">
        <f>(G465+G470)- G474</f>
        <v>0</v>
      </c>
      <c r="H476" s="53">
        <f>(H465+H470)- H474</f>
        <v>3255.6799999999985</v>
      </c>
      <c r="I476" s="53">
        <f>(I465+I470)- I474</f>
        <v>0</v>
      </c>
      <c r="J476" s="53">
        <f>(J465+J470)- J474</f>
        <v>371935.41000000003</v>
      </c>
      <c r="K476" s="24" t="s">
        <v>289</v>
      </c>
      <c r="L476" s="24" t="s">
        <v>289</v>
      </c>
      <c r="N476" s="217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17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17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17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17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17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17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17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17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17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17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17"/>
    </row>
    <row r="488" spans="1:14" s="52" customFormat="1" ht="12" customHeight="1" x14ac:dyDescent="0.2">
      <c r="A488" s="147" t="s">
        <v>905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17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17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/>
      <c r="G490" s="154"/>
      <c r="H490" s="154"/>
      <c r="I490" s="154"/>
      <c r="J490" s="154"/>
      <c r="K490" s="24" t="s">
        <v>289</v>
      </c>
      <c r="L490" s="24" t="s">
        <v>289</v>
      </c>
      <c r="N490" s="217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/>
      <c r="G491" s="155"/>
      <c r="H491" s="154"/>
      <c r="I491" s="154"/>
      <c r="J491" s="154"/>
      <c r="K491" s="24" t="s">
        <v>289</v>
      </c>
      <c r="L491" s="24" t="s">
        <v>289</v>
      </c>
      <c r="N491" s="217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/>
      <c r="G492" s="155"/>
      <c r="H492" s="154"/>
      <c r="I492" s="154"/>
      <c r="J492" s="154"/>
      <c r="K492" s="24" t="s">
        <v>289</v>
      </c>
      <c r="L492" s="24" t="s">
        <v>289</v>
      </c>
      <c r="N492" s="217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/>
      <c r="G493" s="18"/>
      <c r="H493" s="18"/>
      <c r="I493" s="18"/>
      <c r="J493" s="18"/>
      <c r="K493" s="24" t="s">
        <v>289</v>
      </c>
      <c r="L493" s="24" t="s">
        <v>289</v>
      </c>
      <c r="N493" s="217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/>
      <c r="G494" s="18"/>
      <c r="H494" s="18"/>
      <c r="I494" s="18"/>
      <c r="J494" s="18"/>
      <c r="K494" s="24" t="s">
        <v>289</v>
      </c>
      <c r="L494" s="24" t="s">
        <v>289</v>
      </c>
      <c r="N494" s="217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289</v>
      </c>
      <c r="N495" s="217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17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289</v>
      </c>
      <c r="N497" s="217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289</v>
      </c>
      <c r="N498" s="217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289</v>
      </c>
      <c r="N499" s="217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289</v>
      </c>
      <c r="N500" s="217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289</v>
      </c>
      <c r="N501" s="217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289</v>
      </c>
      <c r="N502" s="217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289</v>
      </c>
      <c r="N503" s="217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17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17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17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17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17"/>
    </row>
    <row r="509" spans="1:14" s="52" customFormat="1" ht="1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17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17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17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17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17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17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17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17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17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17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17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17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15489.56</v>
      </c>
      <c r="G521" s="18">
        <v>4501.47</v>
      </c>
      <c r="H521" s="18">
        <v>39.42</v>
      </c>
      <c r="I521" s="18">
        <v>379.81</v>
      </c>
      <c r="J521" s="18">
        <v>2515.4499999999998</v>
      </c>
      <c r="K521" s="18"/>
      <c r="L521" s="88">
        <f>SUM(F521:K521)</f>
        <v>22925.71</v>
      </c>
      <c r="N521" s="217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17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/>
      <c r="G523" s="18"/>
      <c r="H523" s="18"/>
      <c r="I523" s="18"/>
      <c r="J523" s="18"/>
      <c r="K523" s="18"/>
      <c r="L523" s="88">
        <f>SUM(F523:K523)</f>
        <v>0</v>
      </c>
      <c r="N523" s="217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15489.56</v>
      </c>
      <c r="G524" s="108">
        <f t="shared" ref="G524:L524" si="36">SUM(G521:G523)</f>
        <v>4501.47</v>
      </c>
      <c r="H524" s="108">
        <f t="shared" si="36"/>
        <v>39.42</v>
      </c>
      <c r="I524" s="108">
        <f t="shared" si="36"/>
        <v>379.81</v>
      </c>
      <c r="J524" s="108">
        <f t="shared" si="36"/>
        <v>2515.4499999999998</v>
      </c>
      <c r="K524" s="108">
        <f t="shared" si="36"/>
        <v>0</v>
      </c>
      <c r="L524" s="89">
        <f t="shared" si="36"/>
        <v>22925.71</v>
      </c>
      <c r="N524" s="217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17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/>
      <c r="G526" s="18"/>
      <c r="H526" s="18">
        <v>34764.47</v>
      </c>
      <c r="I526" s="18">
        <v>155.29</v>
      </c>
      <c r="J526" s="18"/>
      <c r="K526" s="18"/>
      <c r="L526" s="88">
        <f>SUM(F526:K526)</f>
        <v>34919.760000000002</v>
      </c>
      <c r="M526" s="8"/>
      <c r="N526" s="270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0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0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0</v>
      </c>
      <c r="G529" s="89">
        <f t="shared" ref="G529:L529" si="37">SUM(G526:G528)</f>
        <v>0</v>
      </c>
      <c r="H529" s="89">
        <f t="shared" si="37"/>
        <v>34764.47</v>
      </c>
      <c r="I529" s="89">
        <f t="shared" si="37"/>
        <v>155.29</v>
      </c>
      <c r="J529" s="89">
        <f t="shared" si="37"/>
        <v>0</v>
      </c>
      <c r="K529" s="89">
        <f t="shared" si="37"/>
        <v>0</v>
      </c>
      <c r="L529" s="89">
        <f t="shared" si="37"/>
        <v>34919.760000000002</v>
      </c>
      <c r="M529" s="8"/>
      <c r="N529" s="270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0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/>
      <c r="G531" s="18"/>
      <c r="H531" s="18">
        <v>8054.31</v>
      </c>
      <c r="I531" s="18"/>
      <c r="J531" s="18"/>
      <c r="K531" s="18"/>
      <c r="L531" s="88">
        <f>SUM(F531:K531)</f>
        <v>8054.31</v>
      </c>
      <c r="M531" s="8"/>
      <c r="N531" s="270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>
        <v>3069.81</v>
      </c>
      <c r="I532" s="18"/>
      <c r="J532" s="18"/>
      <c r="K532" s="18"/>
      <c r="L532" s="88">
        <f>SUM(F532:K532)</f>
        <v>3069.81</v>
      </c>
      <c r="M532" s="8"/>
      <c r="N532" s="270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/>
      <c r="G533" s="18"/>
      <c r="H533" s="18">
        <v>4699.67</v>
      </c>
      <c r="I533" s="18"/>
      <c r="J533" s="18"/>
      <c r="K533" s="18"/>
      <c r="L533" s="88">
        <f>SUM(F533:K533)</f>
        <v>4699.67</v>
      </c>
      <c r="M533" s="8"/>
      <c r="N533" s="270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0</v>
      </c>
      <c r="G534" s="89">
        <f t="shared" ref="G534:L534" si="38">SUM(G531:G533)</f>
        <v>0</v>
      </c>
      <c r="H534" s="89">
        <f t="shared" si="38"/>
        <v>15823.79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15823.79</v>
      </c>
      <c r="M534" s="8"/>
      <c r="N534" s="270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0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0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0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0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0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0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/>
      <c r="I541" s="18"/>
      <c r="J541" s="18"/>
      <c r="K541" s="18"/>
      <c r="L541" s="88">
        <f>SUM(F541:K541)</f>
        <v>0</v>
      </c>
      <c r="M541" s="8"/>
      <c r="N541" s="270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0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/>
      <c r="I543" s="18"/>
      <c r="J543" s="18"/>
      <c r="K543" s="18"/>
      <c r="L543" s="88">
        <f>SUM(F543:K543)</f>
        <v>0</v>
      </c>
      <c r="M543" s="8"/>
      <c r="N543" s="270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0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0</v>
      </c>
      <c r="M544" s="8"/>
      <c r="N544" s="270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15489.56</v>
      </c>
      <c r="G545" s="89">
        <f t="shared" ref="G545:L545" si="41">G524+G529+G534+G539+G544</f>
        <v>4501.47</v>
      </c>
      <c r="H545" s="89">
        <f t="shared" si="41"/>
        <v>50627.68</v>
      </c>
      <c r="I545" s="89">
        <f t="shared" si="41"/>
        <v>535.1</v>
      </c>
      <c r="J545" s="89">
        <f t="shared" si="41"/>
        <v>2515.4499999999998</v>
      </c>
      <c r="K545" s="89">
        <f t="shared" si="41"/>
        <v>0</v>
      </c>
      <c r="L545" s="89">
        <f t="shared" si="41"/>
        <v>73669.260000000009</v>
      </c>
      <c r="M545" s="8"/>
      <c r="N545" s="270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0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0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0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22925.71</v>
      </c>
      <c r="G549" s="87">
        <f>L526</f>
        <v>34919.760000000002</v>
      </c>
      <c r="H549" s="87">
        <f>L531</f>
        <v>8054.31</v>
      </c>
      <c r="I549" s="87">
        <f>L536</f>
        <v>0</v>
      </c>
      <c r="J549" s="87">
        <f>L541</f>
        <v>0</v>
      </c>
      <c r="K549" s="87">
        <f>SUM(F549:J549)</f>
        <v>65899.78</v>
      </c>
      <c r="L549" s="24" t="s">
        <v>289</v>
      </c>
      <c r="M549" s="8"/>
      <c r="N549" s="270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0</v>
      </c>
      <c r="G550" s="87">
        <f>L527</f>
        <v>0</v>
      </c>
      <c r="H550" s="87">
        <f>L532</f>
        <v>3069.81</v>
      </c>
      <c r="I550" s="87">
        <f>L537</f>
        <v>0</v>
      </c>
      <c r="J550" s="87">
        <f>L542</f>
        <v>0</v>
      </c>
      <c r="K550" s="87">
        <f>SUM(F550:J550)</f>
        <v>3069.81</v>
      </c>
      <c r="L550" s="24" t="s">
        <v>289</v>
      </c>
      <c r="M550" s="8"/>
      <c r="N550" s="270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0</v>
      </c>
      <c r="G551" s="87">
        <f>L528</f>
        <v>0</v>
      </c>
      <c r="H551" s="87">
        <f>L533</f>
        <v>4699.67</v>
      </c>
      <c r="I551" s="87">
        <f>L538</f>
        <v>0</v>
      </c>
      <c r="J551" s="87">
        <f>L543</f>
        <v>0</v>
      </c>
      <c r="K551" s="87">
        <f>SUM(F551:J551)</f>
        <v>4699.67</v>
      </c>
      <c r="L551" s="24" t="s">
        <v>289</v>
      </c>
      <c r="M551" s="8"/>
      <c r="N551" s="270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22925.71</v>
      </c>
      <c r="G552" s="89">
        <f t="shared" si="42"/>
        <v>34919.760000000002</v>
      </c>
      <c r="H552" s="89">
        <f t="shared" si="42"/>
        <v>15823.79</v>
      </c>
      <c r="I552" s="89">
        <f t="shared" si="42"/>
        <v>0</v>
      </c>
      <c r="J552" s="89">
        <f t="shared" si="42"/>
        <v>0</v>
      </c>
      <c r="K552" s="89">
        <f t="shared" si="42"/>
        <v>73669.259999999995</v>
      </c>
      <c r="L552" s="24"/>
      <c r="M552" s="8"/>
      <c r="N552" s="270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0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0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0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0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0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0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0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0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0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0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0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0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0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0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0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0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0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0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0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0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0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0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>
        <v>350140.1</v>
      </c>
      <c r="H575" s="18">
        <v>635004</v>
      </c>
      <c r="I575" s="87">
        <f>SUM(F575:H575)</f>
        <v>985144.1</v>
      </c>
      <c r="J575" s="24" t="s">
        <v>289</v>
      </c>
      <c r="K575" s="24" t="s">
        <v>289</v>
      </c>
      <c r="L575" s="24" t="s">
        <v>289</v>
      </c>
      <c r="M575" s="8"/>
      <c r="N575" s="270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0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0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0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  <c r="N579" s="270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0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0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/>
      <c r="G582" s="18"/>
      <c r="H582" s="18"/>
      <c r="I582" s="87">
        <f t="shared" si="47"/>
        <v>0</v>
      </c>
      <c r="J582" s="24" t="s">
        <v>289</v>
      </c>
      <c r="K582" s="24" t="s">
        <v>289</v>
      </c>
      <c r="L582" s="24" t="s">
        <v>289</v>
      </c>
      <c r="M582" s="8"/>
      <c r="N582" s="270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0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0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0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0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0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0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0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0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75055.03</v>
      </c>
      <c r="I591" s="18">
        <v>30022.01</v>
      </c>
      <c r="J591" s="18">
        <v>45033</v>
      </c>
      <c r="K591" s="104">
        <f t="shared" ref="K591:K597" si="48">SUM(H591:J591)</f>
        <v>150110.03999999998</v>
      </c>
      <c r="L591" s="24" t="s">
        <v>289</v>
      </c>
      <c r="M591" s="8"/>
      <c r="N591" s="270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/>
      <c r="I592" s="18"/>
      <c r="J592" s="18"/>
      <c r="K592" s="104">
        <f t="shared" si="48"/>
        <v>0</v>
      </c>
      <c r="L592" s="24" t="s">
        <v>289</v>
      </c>
      <c r="M592" s="8"/>
      <c r="N592" s="270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  <c r="N593" s="270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/>
      <c r="J594" s="18"/>
      <c r="K594" s="104">
        <f t="shared" si="48"/>
        <v>0</v>
      </c>
      <c r="L594" s="24" t="s">
        <v>289</v>
      </c>
      <c r="M594" s="8"/>
      <c r="N594" s="270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>
        <v>1780.51</v>
      </c>
      <c r="I595" s="18"/>
      <c r="J595" s="18"/>
      <c r="K595" s="104">
        <f t="shared" si="48"/>
        <v>1780.51</v>
      </c>
      <c r="L595" s="24" t="s">
        <v>289</v>
      </c>
      <c r="M595" s="8"/>
      <c r="N595" s="270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0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>
        <v>567.82000000000005</v>
      </c>
      <c r="I597" s="18"/>
      <c r="J597" s="18"/>
      <c r="K597" s="104">
        <f t="shared" si="48"/>
        <v>567.82000000000005</v>
      </c>
      <c r="L597" s="24" t="s">
        <v>289</v>
      </c>
      <c r="M597" s="8"/>
      <c r="N597" s="270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77403.360000000001</v>
      </c>
      <c r="I598" s="108">
        <f>SUM(I591:I597)</f>
        <v>30022.01</v>
      </c>
      <c r="J598" s="108">
        <f>SUM(J591:J597)</f>
        <v>45033</v>
      </c>
      <c r="K598" s="108">
        <f>SUM(K591:K597)</f>
        <v>152458.37</v>
      </c>
      <c r="L598" s="24" t="s">
        <v>289</v>
      </c>
      <c r="M598" s="8"/>
      <c r="N598" s="270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0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0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0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0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0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f>10374.77+3712.45</f>
        <v>14087.220000000001</v>
      </c>
      <c r="I604" s="18"/>
      <c r="J604" s="18"/>
      <c r="K604" s="104">
        <f>SUM(H604:J604)</f>
        <v>14087.220000000001</v>
      </c>
      <c r="L604" s="24" t="s">
        <v>289</v>
      </c>
      <c r="M604" s="8"/>
      <c r="N604" s="270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14087.220000000001</v>
      </c>
      <c r="I605" s="108">
        <f>SUM(I602:I604)</f>
        <v>0</v>
      </c>
      <c r="J605" s="108">
        <f>SUM(J602:J604)</f>
        <v>0</v>
      </c>
      <c r="K605" s="108">
        <f>SUM(K602:K604)</f>
        <v>14087.220000000001</v>
      </c>
      <c r="L605" s="24" t="s">
        <v>289</v>
      </c>
      <c r="M605" s="8"/>
      <c r="N605" s="270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0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0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0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0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0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>
        <v>7410</v>
      </c>
      <c r="G611" s="18">
        <v>620.23</v>
      </c>
      <c r="H611" s="18"/>
      <c r="I611" s="18">
        <v>255.15</v>
      </c>
      <c r="J611" s="18"/>
      <c r="K611" s="18"/>
      <c r="L611" s="88">
        <f>SUM(F611:K611)</f>
        <v>8285.3799999999992</v>
      </c>
      <c r="M611" s="8"/>
      <c r="N611" s="270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0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0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7410</v>
      </c>
      <c r="G614" s="108">
        <f t="shared" si="49"/>
        <v>620.23</v>
      </c>
      <c r="H614" s="108">
        <f t="shared" si="49"/>
        <v>0</v>
      </c>
      <c r="I614" s="108">
        <f t="shared" si="49"/>
        <v>255.15</v>
      </c>
      <c r="J614" s="108">
        <f t="shared" si="49"/>
        <v>0</v>
      </c>
      <c r="K614" s="108">
        <f t="shared" si="49"/>
        <v>0</v>
      </c>
      <c r="L614" s="89">
        <f t="shared" si="49"/>
        <v>8285.3799999999992</v>
      </c>
      <c r="M614" s="8"/>
      <c r="N614" s="270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275629.07</v>
      </c>
      <c r="H617" s="109">
        <f>SUM(F52)</f>
        <v>275629.07</v>
      </c>
      <c r="I617" s="121" t="s">
        <v>891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650.36</v>
      </c>
      <c r="H618" s="109">
        <f>SUM(G52)</f>
        <v>650.36</v>
      </c>
      <c r="I618" s="121" t="s">
        <v>892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3255.68</v>
      </c>
      <c r="H619" s="109">
        <f>SUM(H52)</f>
        <v>3255.68</v>
      </c>
      <c r="I619" s="121" t="s">
        <v>893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894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371935.41</v>
      </c>
      <c r="H621" s="109">
        <f>SUM(J52)</f>
        <v>371935.41</v>
      </c>
      <c r="I621" s="121" t="s">
        <v>895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247768.12</v>
      </c>
      <c r="H622" s="109">
        <f>F476</f>
        <v>247768.12000000011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0</v>
      </c>
      <c r="H623" s="109">
        <f>G476</f>
        <v>0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3255.68</v>
      </c>
      <c r="H624" s="109">
        <f>H476</f>
        <v>3255.6799999999985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371935.41</v>
      </c>
      <c r="H626" s="109">
        <f>J476</f>
        <v>371935.41000000003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2341220.4099999997</v>
      </c>
      <c r="H627" s="104">
        <f>SUM(F468)</f>
        <v>2341220.41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23864.489999999998</v>
      </c>
      <c r="H628" s="104">
        <f>SUM(G468)</f>
        <v>23864.49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14660.28</v>
      </c>
      <c r="H629" s="104">
        <f>SUM(H468)</f>
        <v>14660.28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37037.160000000003</v>
      </c>
      <c r="H631" s="104">
        <f>SUM(J468)</f>
        <v>37037.160000000003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2283190.96</v>
      </c>
      <c r="H632" s="104">
        <f>SUM(F472)</f>
        <v>2283190.96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13220.28</v>
      </c>
      <c r="H633" s="104">
        <f>SUM(H472)</f>
        <v>13220.28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13069.71</v>
      </c>
      <c r="H634" s="104">
        <f>I369</f>
        <v>13069.71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23864.489999999998</v>
      </c>
      <c r="H635" s="104">
        <f>SUM(G472)</f>
        <v>23864.49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37037.159999999996</v>
      </c>
      <c r="H637" s="164">
        <f>SUM(J468)</f>
        <v>37037.160000000003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0</v>
      </c>
      <c r="H638" s="164">
        <f>SUM(J472)</f>
        <v>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88600.11</v>
      </c>
      <c r="H639" s="104">
        <f>SUM(F461)</f>
        <v>88600.11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283335.3</v>
      </c>
      <c r="H640" s="104">
        <f>SUM(G461)</f>
        <v>283335.3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371935.41</v>
      </c>
      <c r="H642" s="104">
        <f>SUM(I461)</f>
        <v>371935.41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37.159999999999997</v>
      </c>
      <c r="H644" s="104">
        <f>H408</f>
        <v>37.159999999999997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37000</v>
      </c>
      <c r="H645" s="104">
        <f>G408</f>
        <v>37000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37037.160000000003</v>
      </c>
      <c r="H646" s="104">
        <f>L408</f>
        <v>37037.159999999996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152458.37</v>
      </c>
      <c r="H647" s="104">
        <f>L208+L226+L244</f>
        <v>152458.37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14087.220000000001</v>
      </c>
      <c r="H648" s="104">
        <f>(J257+J338)-(J255+J336)</f>
        <v>14087.219999999998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77403.359999999986</v>
      </c>
      <c r="H649" s="104">
        <f>H598</f>
        <v>77403.360000000001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30022.01</v>
      </c>
      <c r="H650" s="104">
        <f>I598</f>
        <v>30022.01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45033</v>
      </c>
      <c r="H651" s="104">
        <f>J598</f>
        <v>45033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9235.16</v>
      </c>
      <c r="H652" s="104">
        <f>K263+K345</f>
        <v>9235.16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37000</v>
      </c>
      <c r="H655" s="104">
        <f>K266+K347</f>
        <v>37000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1147327</v>
      </c>
      <c r="G660" s="19">
        <f>(L229+L309+L359)</f>
        <v>402929.19999999995</v>
      </c>
      <c r="H660" s="19">
        <f>(L247+L328+L360)</f>
        <v>723784.37</v>
      </c>
      <c r="I660" s="19">
        <f>SUM(F660:H660)</f>
        <v>2274040.5699999998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11084.45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11084.45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77403.359999999986</v>
      </c>
      <c r="G662" s="19">
        <f>(L226+L306)-(J226+J306)</f>
        <v>30022.01</v>
      </c>
      <c r="H662" s="19">
        <f>(L244+L325)-(J244+J325)</f>
        <v>45033</v>
      </c>
      <c r="I662" s="19">
        <f>SUM(F662:H662)</f>
        <v>152458.37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22372.6</v>
      </c>
      <c r="G663" s="199">
        <f>SUM(G575:G587)+SUM(I602:I604)+L612</f>
        <v>350140.1</v>
      </c>
      <c r="H663" s="199">
        <f>SUM(H575:H587)+SUM(J602:J604)+L613</f>
        <v>635004</v>
      </c>
      <c r="I663" s="19">
        <f>SUM(F663:H663)</f>
        <v>1007516.7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1036466.5900000001</v>
      </c>
      <c r="G664" s="19">
        <f>G660-SUM(G661:G663)</f>
        <v>22767.089999999967</v>
      </c>
      <c r="H664" s="19">
        <f>H660-SUM(H661:H663)</f>
        <v>43747.369999999995</v>
      </c>
      <c r="I664" s="19">
        <f>I660-SUM(I661:I663)</f>
        <v>1102981.0499999998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42.83</v>
      </c>
      <c r="G665" s="248"/>
      <c r="H665" s="248"/>
      <c r="I665" s="19">
        <f>SUM(F665:H665)</f>
        <v>42.83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24199.55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25752.53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>
        <v>-22767.09</v>
      </c>
      <c r="H669" s="18">
        <v>-43747.37</v>
      </c>
      <c r="I669" s="19">
        <f>SUM(F669:H669)</f>
        <v>-66514.460000000006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24199.55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24199.55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3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2014-2015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B39" sqref="B39:C39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 xml:space="preserve">                    JACKSON SCHOOL DISTRICT</v>
      </c>
      <c r="C1" s="238" t="s">
        <v>839</v>
      </c>
    </row>
    <row r="2" spans="1:3" x14ac:dyDescent="0.2">
      <c r="A2" s="233"/>
      <c r="B2" s="232"/>
    </row>
    <row r="3" spans="1:3" x14ac:dyDescent="0.2">
      <c r="A3" s="275" t="s">
        <v>784</v>
      </c>
      <c r="B3" s="275"/>
      <c r="C3" s="275"/>
    </row>
    <row r="4" spans="1:3" x14ac:dyDescent="0.2">
      <c r="A4" s="236"/>
      <c r="B4" s="237" t="str">
        <f>'DOE25'!H1</f>
        <v>DOE 25  2014-2015</v>
      </c>
      <c r="C4" s="236"/>
    </row>
    <row r="5" spans="1:3" x14ac:dyDescent="0.2">
      <c r="A5" s="233"/>
      <c r="B5" s="232"/>
    </row>
    <row r="6" spans="1:3" x14ac:dyDescent="0.2">
      <c r="A6" s="227"/>
      <c r="B6" s="274" t="s">
        <v>783</v>
      </c>
      <c r="C6" s="274"/>
    </row>
    <row r="7" spans="1:3" x14ac:dyDescent="0.2">
      <c r="A7" s="239" t="s">
        <v>786</v>
      </c>
      <c r="B7" s="272" t="s">
        <v>782</v>
      </c>
      <c r="C7" s="273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303292.13</v>
      </c>
      <c r="C9" s="229">
        <f>'DOE25'!G197+'DOE25'!G215+'DOE25'!G233+'DOE25'!G276+'DOE25'!G295+'DOE25'!G314</f>
        <v>175292.62</v>
      </c>
    </row>
    <row r="10" spans="1:3" x14ac:dyDescent="0.2">
      <c r="A10" t="s">
        <v>779</v>
      </c>
      <c r="B10" s="240">
        <v>276838.03999999998</v>
      </c>
      <c r="C10" s="240">
        <v>150797.66</v>
      </c>
    </row>
    <row r="11" spans="1:3" x14ac:dyDescent="0.2">
      <c r="A11" t="s">
        <v>780</v>
      </c>
      <c r="B11" s="240">
        <v>23716.09</v>
      </c>
      <c r="C11" s="240">
        <v>24252.23</v>
      </c>
    </row>
    <row r="12" spans="1:3" x14ac:dyDescent="0.2">
      <c r="A12" t="s">
        <v>781</v>
      </c>
      <c r="B12" s="240">
        <v>2738</v>
      </c>
      <c r="C12" s="240">
        <v>242.73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303292.13</v>
      </c>
      <c r="C13" s="231">
        <f>SUM(C10:C12)</f>
        <v>175292.62000000002</v>
      </c>
    </row>
    <row r="14" spans="1:3" x14ac:dyDescent="0.2">
      <c r="B14" s="230"/>
      <c r="C14" s="230"/>
    </row>
    <row r="15" spans="1:3" x14ac:dyDescent="0.2">
      <c r="B15" s="274" t="s">
        <v>783</v>
      </c>
      <c r="C15" s="274"/>
    </row>
    <row r="16" spans="1:3" x14ac:dyDescent="0.2">
      <c r="A16" s="239" t="s">
        <v>787</v>
      </c>
      <c r="B16" s="272" t="s">
        <v>707</v>
      </c>
      <c r="C16" s="273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15489.56</v>
      </c>
      <c r="C18" s="229">
        <f>'DOE25'!G198+'DOE25'!G216+'DOE25'!G234+'DOE25'!G277+'DOE25'!G296+'DOE25'!G315</f>
        <v>4501.47</v>
      </c>
    </row>
    <row r="19" spans="1:3" x14ac:dyDescent="0.2">
      <c r="A19" t="s">
        <v>779</v>
      </c>
      <c r="B19" s="240">
        <v>15489.56</v>
      </c>
      <c r="C19" s="240">
        <v>4501.47</v>
      </c>
    </row>
    <row r="20" spans="1:3" x14ac:dyDescent="0.2">
      <c r="A20" t="s">
        <v>780</v>
      </c>
      <c r="B20" s="240"/>
      <c r="C20" s="240"/>
    </row>
    <row r="21" spans="1:3" x14ac:dyDescent="0.2">
      <c r="A21" t="s">
        <v>781</v>
      </c>
      <c r="B21" s="240"/>
      <c r="C21" s="240"/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15489.56</v>
      </c>
      <c r="C22" s="231">
        <f>SUM(C19:C21)</f>
        <v>4501.47</v>
      </c>
    </row>
    <row r="23" spans="1:3" x14ac:dyDescent="0.2">
      <c r="B23" s="230"/>
      <c r="C23" s="230"/>
    </row>
    <row r="24" spans="1:3" x14ac:dyDescent="0.2">
      <c r="B24" s="274" t="s">
        <v>783</v>
      </c>
      <c r="C24" s="274"/>
    </row>
    <row r="25" spans="1:3" x14ac:dyDescent="0.2">
      <c r="A25" s="239" t="s">
        <v>788</v>
      </c>
      <c r="B25" s="272" t="s">
        <v>708</v>
      </c>
      <c r="C25" s="273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4" t="s">
        <v>783</v>
      </c>
      <c r="C33" s="274"/>
    </row>
    <row r="34" spans="1:3" x14ac:dyDescent="0.2">
      <c r="A34" s="239" t="s">
        <v>789</v>
      </c>
      <c r="B34" s="272" t="s">
        <v>709</v>
      </c>
      <c r="C34" s="273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7910</v>
      </c>
      <c r="C36" s="235">
        <f>'DOE25'!G200+'DOE25'!G218+'DOE25'!G236+'DOE25'!G279+'DOE25'!G298+'DOE25'!G317</f>
        <v>658.49</v>
      </c>
    </row>
    <row r="37" spans="1:3" x14ac:dyDescent="0.2">
      <c r="A37" t="s">
        <v>779</v>
      </c>
      <c r="B37" s="240"/>
      <c r="C37" s="240"/>
    </row>
    <row r="38" spans="1:3" x14ac:dyDescent="0.2">
      <c r="A38" t="s">
        <v>780</v>
      </c>
      <c r="B38" s="240"/>
      <c r="C38" s="240"/>
    </row>
    <row r="39" spans="1:3" x14ac:dyDescent="0.2">
      <c r="A39" t="s">
        <v>781</v>
      </c>
      <c r="B39" s="240">
        <v>7910</v>
      </c>
      <c r="C39" s="240">
        <v>658.49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7910</v>
      </c>
      <c r="C40" s="231">
        <f>SUM(C37:C39)</f>
        <v>658.49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3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22" activePane="bottomLeft" state="frozen"/>
      <selection activeCell="F46" sqref="F46"/>
      <selection pane="bottomLeft" activeCell="D40" sqref="D40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4" t="s">
        <v>790</v>
      </c>
      <c r="B1" s="279"/>
      <c r="C1" s="279"/>
      <c r="D1" s="279"/>
      <c r="E1" s="279"/>
      <c r="F1" s="279"/>
      <c r="G1" s="279"/>
      <c r="H1" s="279"/>
      <c r="I1" s="181"/>
    </row>
    <row r="2" spans="1:9" x14ac:dyDescent="0.2">
      <c r="A2" s="33" t="s">
        <v>717</v>
      </c>
      <c r="B2" s="265" t="str">
        <f>'DOE25'!A2</f>
        <v xml:space="preserve">                    JACKSON SCHOOL DISTRICT</v>
      </c>
      <c r="C2" s="181"/>
      <c r="D2" s="181" t="s">
        <v>792</v>
      </c>
      <c r="E2" s="181" t="s">
        <v>794</v>
      </c>
      <c r="F2" s="276" t="s">
        <v>821</v>
      </c>
      <c r="G2" s="277"/>
      <c r="H2" s="278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1530197.44</v>
      </c>
      <c r="D5" s="20">
        <f>SUM('DOE25'!L197:L200)+SUM('DOE25'!L215:L218)+SUM('DOE25'!L233:L236)-F5-G5</f>
        <v>1521934.38</v>
      </c>
      <c r="E5" s="243"/>
      <c r="F5" s="255">
        <f>SUM('DOE25'!J197:J200)+SUM('DOE25'!J215:J218)+SUM('DOE25'!J233:J236)</f>
        <v>8263.06</v>
      </c>
      <c r="G5" s="53">
        <f>SUM('DOE25'!K197:K200)+SUM('DOE25'!K215:K218)+SUM('DOE25'!K233:K236)</f>
        <v>0</v>
      </c>
      <c r="H5" s="259"/>
    </row>
    <row r="6" spans="1:9" x14ac:dyDescent="0.2">
      <c r="A6" s="32">
        <v>2100</v>
      </c>
      <c r="B6" t="s">
        <v>801</v>
      </c>
      <c r="C6" s="245">
        <f t="shared" si="0"/>
        <v>70563.149999999994</v>
      </c>
      <c r="D6" s="20">
        <f>'DOE25'!L202+'DOE25'!L220+'DOE25'!L238-F6-G6</f>
        <v>70563.149999999994</v>
      </c>
      <c r="E6" s="243"/>
      <c r="F6" s="255">
        <f>'DOE25'!J202+'DOE25'!J220+'DOE25'!J238</f>
        <v>0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834</v>
      </c>
      <c r="C7" s="245">
        <f t="shared" si="0"/>
        <v>31067.11</v>
      </c>
      <c r="D7" s="20">
        <f>'DOE25'!L203+'DOE25'!L221+'DOE25'!L239-F7-G7</f>
        <v>31067.11</v>
      </c>
      <c r="E7" s="243"/>
      <c r="F7" s="255">
        <f>'DOE25'!J203+'DOE25'!J221+'DOE25'!J239</f>
        <v>0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802</v>
      </c>
      <c r="C8" s="245">
        <f t="shared" si="0"/>
        <v>67825.000000000015</v>
      </c>
      <c r="D8" s="243"/>
      <c r="E8" s="20">
        <f>'DOE25'!L204+'DOE25'!L222+'DOE25'!L240-F8-G8-D9-D11</f>
        <v>65773.910000000018</v>
      </c>
      <c r="F8" s="255">
        <f>'DOE25'!J204+'DOE25'!J222+'DOE25'!J240</f>
        <v>0</v>
      </c>
      <c r="G8" s="53">
        <f>'DOE25'!K204+'DOE25'!K222+'DOE25'!K240</f>
        <v>2051.09</v>
      </c>
      <c r="H8" s="259"/>
    </row>
    <row r="9" spans="1:9" x14ac:dyDescent="0.2">
      <c r="A9" s="32">
        <v>2310</v>
      </c>
      <c r="B9" t="s">
        <v>818</v>
      </c>
      <c r="C9" s="245">
        <f t="shared" si="0"/>
        <v>25981.119999999999</v>
      </c>
      <c r="D9" s="244">
        <f>21441.12+4540</f>
        <v>25981.119999999999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4540</v>
      </c>
      <c r="D10" s="243"/>
      <c r="E10" s="244">
        <v>4540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23149</v>
      </c>
      <c r="D11" s="244">
        <v>23149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154653.39000000001</v>
      </c>
      <c r="D12" s="20">
        <f>'DOE25'!L205+'DOE25'!L223+'DOE25'!L241-F12-G12</f>
        <v>153081.76</v>
      </c>
      <c r="E12" s="243"/>
      <c r="F12" s="255">
        <f>'DOE25'!J205+'DOE25'!J223+'DOE25'!J241</f>
        <v>966.63</v>
      </c>
      <c r="G12" s="53">
        <f>'DOE25'!K205+'DOE25'!K223+'DOE25'!K241</f>
        <v>605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180672.22</v>
      </c>
      <c r="D14" s="20">
        <f>'DOE25'!L207+'DOE25'!L225+'DOE25'!L243-F14-G14</f>
        <v>179527.14</v>
      </c>
      <c r="E14" s="243"/>
      <c r="F14" s="255">
        <f>'DOE25'!J207+'DOE25'!J225+'DOE25'!J243</f>
        <v>1145.08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152458.37</v>
      </c>
      <c r="D15" s="20">
        <f>'DOE25'!L208+'DOE25'!L226+'DOE25'!L244-F15-G15</f>
        <v>152458.37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389</v>
      </c>
      <c r="D16" s="243"/>
      <c r="E16" s="20">
        <f>'DOE25'!L209+'DOE25'!L227+'DOE25'!L245-F16-G16</f>
        <v>389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10806.329999999998</v>
      </c>
      <c r="D29" s="20">
        <f>'DOE25'!L358+'DOE25'!L359+'DOE25'!L360-'DOE25'!I367-F29-G29</f>
        <v>10806.329999999998</v>
      </c>
      <c r="E29" s="243"/>
      <c r="F29" s="255">
        <f>'DOE25'!J358+'DOE25'!J359+'DOE25'!J360</f>
        <v>0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13220.280000000002</v>
      </c>
      <c r="D31" s="20">
        <f>'DOE25'!L290+'DOE25'!L309+'DOE25'!L328+'DOE25'!L333+'DOE25'!L334+'DOE25'!L335-F31-G31</f>
        <v>9507.8300000000017</v>
      </c>
      <c r="E31" s="243"/>
      <c r="F31" s="255">
        <f>'DOE25'!J290+'DOE25'!J309+'DOE25'!J328+'DOE25'!J333+'DOE25'!J334+'DOE25'!J335</f>
        <v>3712.45</v>
      </c>
      <c r="G31" s="53">
        <f>'DOE25'!K290+'DOE25'!K309+'DOE25'!K328+'DOE25'!K333+'DOE25'!K334+'DOE25'!K335</f>
        <v>0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2178076.1900000004</v>
      </c>
      <c r="E33" s="246">
        <f>SUM(E5:E31)</f>
        <v>70702.910000000018</v>
      </c>
      <c r="F33" s="246">
        <f>SUM(F5:F31)</f>
        <v>14087.219999999998</v>
      </c>
      <c r="G33" s="246">
        <f>SUM(G5:G31)</f>
        <v>2656.09</v>
      </c>
      <c r="H33" s="246">
        <f>SUM(H5:H31)</f>
        <v>0</v>
      </c>
    </row>
    <row r="35" spans="2:8" ht="12" thickBot="1" x14ac:dyDescent="0.25">
      <c r="B35" s="253" t="s">
        <v>847</v>
      </c>
      <c r="D35" s="254">
        <f>E33</f>
        <v>70702.910000000018</v>
      </c>
      <c r="E35" s="249"/>
    </row>
    <row r="36" spans="2:8" ht="12" thickTop="1" x14ac:dyDescent="0.2">
      <c r="B36" t="s">
        <v>815</v>
      </c>
      <c r="D36" s="20">
        <f>D33</f>
        <v>2178076.1900000004</v>
      </c>
    </row>
    <row r="38" spans="2:8" x14ac:dyDescent="0.2">
      <c r="B38" s="187" t="s">
        <v>907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I27" sqref="I27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 xml:space="preserve">                    JACKSON SCHOOL DISTRICT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274624.28000000003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371935.41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650.36</v>
      </c>
      <c r="D11" s="95">
        <f>'DOE25'!G12</f>
        <v>0</v>
      </c>
      <c r="E11" s="95">
        <f>'DOE25'!H12</f>
        <v>781.23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0</v>
      </c>
      <c r="D12" s="95">
        <f>'DOE25'!G13</f>
        <v>650.36</v>
      </c>
      <c r="E12" s="95">
        <f>'DOE25'!H13</f>
        <v>2474.4499999999998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354.43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275629.07</v>
      </c>
      <c r="D18" s="41">
        <f>SUM(D8:D17)</f>
        <v>650.36</v>
      </c>
      <c r="E18" s="41">
        <f>SUM(E8:E17)</f>
        <v>3255.68</v>
      </c>
      <c r="F18" s="41">
        <f>SUM(F8:F17)</f>
        <v>0</v>
      </c>
      <c r="G18" s="41">
        <f>SUM(G8:G17)</f>
        <v>371935.41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781.23</v>
      </c>
      <c r="D21" s="95">
        <f>'DOE25'!G22</f>
        <v>650.36</v>
      </c>
      <c r="E21" s="95">
        <f>'DOE25'!H22</f>
        <v>0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5943.36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1716.29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19420.07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27860.95</v>
      </c>
      <c r="D31" s="41">
        <f>SUM(D21:D30)</f>
        <v>650.36</v>
      </c>
      <c r="E31" s="41">
        <f>SUM(E21:E30)</f>
        <v>0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896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897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3255.68</v>
      </c>
      <c r="F47" s="95">
        <f>'DOE25'!I48</f>
        <v>0</v>
      </c>
      <c r="G47" s="95">
        <f>'DOE25'!J48</f>
        <v>371935.41</v>
      </c>
      <c r="H47" s="124"/>
      <c r="I47" s="124"/>
    </row>
    <row r="48" spans="1:9" x14ac:dyDescent="0.2">
      <c r="A48" s="1" t="s">
        <v>898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899</v>
      </c>
      <c r="B49" s="71">
        <v>770</v>
      </c>
      <c r="C49" s="95">
        <f>'DOE25'!F50</f>
        <v>247768.12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900</v>
      </c>
      <c r="B50" s="48"/>
      <c r="C50" s="41">
        <f>SUM(C34:C49)</f>
        <v>247768.12</v>
      </c>
      <c r="D50" s="41">
        <f>SUM(D34:D49)</f>
        <v>0</v>
      </c>
      <c r="E50" s="41">
        <f>SUM(E34:E49)</f>
        <v>3255.68</v>
      </c>
      <c r="F50" s="41">
        <f>SUM(F34:F49)</f>
        <v>0</v>
      </c>
      <c r="G50" s="41">
        <f>SUM(G34:G49)</f>
        <v>371935.41</v>
      </c>
      <c r="H50" s="124"/>
      <c r="I50" s="124"/>
    </row>
    <row r="51" spans="1:9" ht="12" thickTop="1" x14ac:dyDescent="0.2">
      <c r="A51" s="38" t="s">
        <v>901</v>
      </c>
      <c r="B51" s="2"/>
      <c r="C51" s="41">
        <f>C50+C31</f>
        <v>275629.07</v>
      </c>
      <c r="D51" s="41">
        <f>D50+D31</f>
        <v>650.36</v>
      </c>
      <c r="E51" s="41">
        <f>E50+E31</f>
        <v>3255.68</v>
      </c>
      <c r="F51" s="41">
        <f>F50+F31</f>
        <v>0</v>
      </c>
      <c r="G51" s="41">
        <f>G50+G31</f>
        <v>371935.41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1343899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3850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0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37.159999999999997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11084.45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16084.01</v>
      </c>
      <c r="D61" s="95">
        <f>SUM('DOE25'!G98:G110)</f>
        <v>0</v>
      </c>
      <c r="E61" s="95">
        <f>SUM('DOE25'!H98:H110)</f>
        <v>1440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19934.010000000002</v>
      </c>
      <c r="D62" s="130">
        <f>SUM(D57:D61)</f>
        <v>11084.45</v>
      </c>
      <c r="E62" s="130">
        <f>SUM(E57:E61)</f>
        <v>1440</v>
      </c>
      <c r="F62" s="130">
        <f>SUM(F57:F61)</f>
        <v>0</v>
      </c>
      <c r="G62" s="130">
        <f>SUM(G57:G61)</f>
        <v>37.159999999999997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1363833.01</v>
      </c>
      <c r="D63" s="22">
        <f>D56+D62</f>
        <v>11084.45</v>
      </c>
      <c r="E63" s="22">
        <f>E56+E62</f>
        <v>1440</v>
      </c>
      <c r="F63" s="22">
        <f>F56+F62</f>
        <v>0</v>
      </c>
      <c r="G63" s="22">
        <f>G56+G62</f>
        <v>37.159999999999997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78127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878772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956899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0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229.82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0</v>
      </c>
      <c r="D78" s="130">
        <f>SUM(D72:D77)</f>
        <v>229.82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956899</v>
      </c>
      <c r="D81" s="130">
        <f>SUM(D79:D80)+D78+D70</f>
        <v>229.82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3974.36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1890.23</v>
      </c>
      <c r="D88" s="95">
        <f>SUM('DOE25'!G153:G161)</f>
        <v>3315.06</v>
      </c>
      <c r="E88" s="95">
        <f>SUM('DOE25'!H153:H161)</f>
        <v>9245.92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18598.169999999998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20488.399999999998</v>
      </c>
      <c r="D91" s="131">
        <f>SUM(D85:D90)</f>
        <v>3315.06</v>
      </c>
      <c r="E91" s="131">
        <f>SUM(E85:E90)</f>
        <v>13220.28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9235.16</v>
      </c>
      <c r="E96" s="95">
        <f>'DOE25'!H179</f>
        <v>0</v>
      </c>
      <c r="F96" s="95">
        <f>'DOE25'!I179</f>
        <v>0</v>
      </c>
      <c r="G96" s="95">
        <f>'DOE25'!J179</f>
        <v>37000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9235.16</v>
      </c>
      <c r="E103" s="86">
        <f>SUM(E93:E102)</f>
        <v>0</v>
      </c>
      <c r="F103" s="86">
        <f>SUM(F93:F102)</f>
        <v>0</v>
      </c>
      <c r="G103" s="86">
        <f>SUM(G93:G102)</f>
        <v>37000</v>
      </c>
    </row>
    <row r="104" spans="1:7" ht="12.75" thickTop="1" thickBot="1" x14ac:dyDescent="0.25">
      <c r="A104" s="33" t="s">
        <v>765</v>
      </c>
      <c r="C104" s="86">
        <f>C63+C81+C91+C103</f>
        <v>2341220.4099999997</v>
      </c>
      <c r="D104" s="86">
        <f>D63+D81+D91+D103</f>
        <v>23864.489999999998</v>
      </c>
      <c r="E104" s="86">
        <f>E63+E81+E91+E103</f>
        <v>14660.28</v>
      </c>
      <c r="F104" s="86">
        <f>F63+F81+F91+F103</f>
        <v>0</v>
      </c>
      <c r="G104" s="86">
        <f>G63+G81+G103</f>
        <v>37037.160000000003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1493148.49</v>
      </c>
      <c r="D109" s="24" t="s">
        <v>289</v>
      </c>
      <c r="E109" s="95">
        <f>('DOE25'!L276)+('DOE25'!L295)+('DOE25'!L314)</f>
        <v>1382.9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20306.789999999997</v>
      </c>
      <c r="D110" s="24" t="s">
        <v>289</v>
      </c>
      <c r="E110" s="95">
        <f>('DOE25'!L277)+('DOE25'!L296)+('DOE25'!L315)</f>
        <v>2618.9199999999996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16742.16</v>
      </c>
      <c r="D112" s="24" t="s">
        <v>289</v>
      </c>
      <c r="E112" s="95">
        <f>+('DOE25'!L279)+('DOE25'!L298)+('DOE25'!L317)</f>
        <v>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1530197.44</v>
      </c>
      <c r="D115" s="86">
        <f>SUM(D109:D114)</f>
        <v>0</v>
      </c>
      <c r="E115" s="86">
        <f>SUM(E109:E114)</f>
        <v>4001.8199999999997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70563.149999999994</v>
      </c>
      <c r="D118" s="24" t="s">
        <v>289</v>
      </c>
      <c r="E118" s="95">
        <f>+('DOE25'!L281)+('DOE25'!L300)+('DOE25'!L319)</f>
        <v>0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31067.11</v>
      </c>
      <c r="D119" s="24" t="s">
        <v>289</v>
      </c>
      <c r="E119" s="95">
        <f>+('DOE25'!L282)+('DOE25'!L301)+('DOE25'!L320)</f>
        <v>9218.4600000000009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116955.12000000001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154653.39000000001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180672.22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152458.37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389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23864.489999999998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706758.36</v>
      </c>
      <c r="D128" s="86">
        <f>SUM(D118:D127)</f>
        <v>23864.489999999998</v>
      </c>
      <c r="E128" s="86">
        <f>SUM(E118:E127)</f>
        <v>9218.4600000000009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9235.16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15007.57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22029.589999999997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-37.159999999996217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46235.159999999996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2283190.96</v>
      </c>
      <c r="D145" s="86">
        <f>(D115+D128+D144)</f>
        <v>23864.489999999998</v>
      </c>
      <c r="E145" s="86">
        <f>(E115+E128+E144)</f>
        <v>13220.28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A3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2014-2015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topLeftCell="A21" workbookViewId="0">
      <selection activeCell="B36" sqref="B36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0" t="s">
        <v>740</v>
      </c>
      <c r="B1" s="280"/>
      <c r="C1" s="280"/>
      <c r="D1" s="280"/>
    </row>
    <row r="2" spans="1:4" x14ac:dyDescent="0.2">
      <c r="A2" s="187" t="s">
        <v>717</v>
      </c>
      <c r="B2" s="186" t="str">
        <f>'DOE25'!A2</f>
        <v xml:space="preserve">                    JACKSON SCHOOL DISTRICT</v>
      </c>
    </row>
    <row r="3" spans="1:4" x14ac:dyDescent="0.2">
      <c r="B3" s="188" t="s">
        <v>908</v>
      </c>
    </row>
    <row r="4" spans="1:4" x14ac:dyDescent="0.2">
      <c r="B4" t="s">
        <v>61</v>
      </c>
      <c r="C4" s="179">
        <f>IF('DOE25'!F665+'DOE25'!F670=0,0,ROUND('DOE25'!F672,0))</f>
        <v>24200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24200</v>
      </c>
    </row>
    <row r="9" spans="1:4" x14ac:dyDescent="0.2">
      <c r="A9" s="187" t="s">
        <v>94</v>
      </c>
      <c r="B9" s="188" t="s">
        <v>909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1494531</v>
      </c>
      <c r="D10" s="182">
        <f>ROUND((C10/$C$28)*100,1)</f>
        <v>66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22926</v>
      </c>
      <c r="D11" s="182">
        <f>ROUND((C11/$C$28)*100,1)</f>
        <v>1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16742</v>
      </c>
      <c r="D13" s="182">
        <f>ROUND((C13/$C$28)*100,1)</f>
        <v>0.7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70563</v>
      </c>
      <c r="D15" s="182">
        <f t="shared" ref="D15:D27" si="0">ROUND((C15/$C$28)*100,1)</f>
        <v>3.1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40286</v>
      </c>
      <c r="D16" s="182">
        <f t="shared" si="0"/>
        <v>1.8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117344</v>
      </c>
      <c r="D17" s="182">
        <f t="shared" si="0"/>
        <v>5.2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154653</v>
      </c>
      <c r="D18" s="182">
        <f t="shared" si="0"/>
        <v>6.8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180672</v>
      </c>
      <c r="D20" s="182">
        <f t="shared" si="0"/>
        <v>8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152458</v>
      </c>
      <c r="D21" s="182">
        <f t="shared" si="0"/>
        <v>6.7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12779.55</v>
      </c>
      <c r="D27" s="182">
        <f t="shared" si="0"/>
        <v>0.6</v>
      </c>
    </row>
    <row r="28" spans="1:4" x14ac:dyDescent="0.2">
      <c r="B28" s="187" t="s">
        <v>723</v>
      </c>
      <c r="C28" s="180">
        <f>SUM(C10:C27)</f>
        <v>2262954.5499999998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729</v>
      </c>
      <c r="C30" s="180">
        <f>SUM(C28:C29)</f>
        <v>2262954.5499999998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910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1343899</v>
      </c>
      <c r="D35" s="182">
        <f t="shared" ref="D35:D40" si="1">ROUND((C35/$C$41)*100,1)</f>
        <v>57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21411.169999999925</v>
      </c>
      <c r="D36" s="182">
        <f t="shared" si="1"/>
        <v>0.9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956899</v>
      </c>
      <c r="D37" s="182">
        <f t="shared" si="1"/>
        <v>40.6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230</v>
      </c>
      <c r="D38" s="182">
        <f t="shared" si="1"/>
        <v>0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37024</v>
      </c>
      <c r="D39" s="182">
        <f t="shared" si="1"/>
        <v>1.6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2359463.17</v>
      </c>
      <c r="D41" s="184">
        <f>SUM(D35:D40)</f>
        <v>100.1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7" t="s">
        <v>770</v>
      </c>
      <c r="B1" s="288"/>
      <c r="C1" s="288"/>
      <c r="D1" s="288"/>
      <c r="E1" s="288"/>
      <c r="F1" s="288"/>
      <c r="G1" s="288"/>
      <c r="H1" s="288"/>
      <c r="I1" s="288"/>
      <c r="J1" s="213"/>
      <c r="K1" s="213"/>
      <c r="L1" s="213"/>
      <c r="M1" s="214"/>
    </row>
    <row r="2" spans="1:26" ht="12.75" x14ac:dyDescent="0.2">
      <c r="A2" s="285" t="s">
        <v>767</v>
      </c>
      <c r="B2" s="286"/>
      <c r="C2" s="286"/>
      <c r="D2" s="286"/>
      <c r="E2" s="286"/>
      <c r="F2" s="291" t="str">
        <f>'DOE25'!A2</f>
        <v xml:space="preserve">                    JACKSON SCHOOL DISTRICT</v>
      </c>
      <c r="G2" s="292"/>
      <c r="H2" s="292"/>
      <c r="I2" s="292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89" t="s">
        <v>771</v>
      </c>
      <c r="D3" s="289"/>
      <c r="E3" s="289"/>
      <c r="F3" s="289"/>
      <c r="G3" s="289"/>
      <c r="H3" s="289"/>
      <c r="I3" s="289"/>
      <c r="J3" s="289"/>
      <c r="K3" s="289"/>
      <c r="L3" s="289"/>
      <c r="M3" s="290"/>
    </row>
    <row r="4" spans="1:26" x14ac:dyDescent="0.2">
      <c r="A4" s="218"/>
      <c r="B4" s="219"/>
      <c r="C4" s="282"/>
      <c r="D4" s="282"/>
      <c r="E4" s="282"/>
      <c r="F4" s="282"/>
      <c r="G4" s="282"/>
      <c r="H4" s="282"/>
      <c r="I4" s="282"/>
      <c r="J4" s="282"/>
      <c r="K4" s="282"/>
      <c r="L4" s="282"/>
      <c r="M4" s="283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2"/>
      <c r="D5" s="282"/>
      <c r="E5" s="282"/>
      <c r="F5" s="282"/>
      <c r="G5" s="282"/>
      <c r="H5" s="282"/>
      <c r="I5" s="282"/>
      <c r="J5" s="282"/>
      <c r="K5" s="282"/>
      <c r="L5" s="282"/>
      <c r="M5" s="283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2"/>
      <c r="D6" s="282"/>
      <c r="E6" s="282"/>
      <c r="F6" s="282"/>
      <c r="G6" s="282"/>
      <c r="H6" s="282"/>
      <c r="I6" s="282"/>
      <c r="J6" s="282"/>
      <c r="K6" s="282"/>
      <c r="L6" s="282"/>
      <c r="M6" s="283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2"/>
      <c r="D7" s="282"/>
      <c r="E7" s="282"/>
      <c r="F7" s="282"/>
      <c r="G7" s="282"/>
      <c r="H7" s="282"/>
      <c r="I7" s="282"/>
      <c r="J7" s="282"/>
      <c r="K7" s="282"/>
      <c r="L7" s="282"/>
      <c r="M7" s="283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2"/>
      <c r="D8" s="282"/>
      <c r="E8" s="282"/>
      <c r="F8" s="282"/>
      <c r="G8" s="282"/>
      <c r="H8" s="282"/>
      <c r="I8" s="282"/>
      <c r="J8" s="282"/>
      <c r="K8" s="282"/>
      <c r="L8" s="282"/>
      <c r="M8" s="283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2"/>
      <c r="D9" s="282"/>
      <c r="E9" s="282"/>
      <c r="F9" s="282"/>
      <c r="G9" s="282"/>
      <c r="H9" s="282"/>
      <c r="I9" s="282"/>
      <c r="J9" s="282"/>
      <c r="K9" s="282"/>
      <c r="L9" s="282"/>
      <c r="M9" s="283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2"/>
      <c r="D10" s="282"/>
      <c r="E10" s="282"/>
      <c r="F10" s="282"/>
      <c r="G10" s="282"/>
      <c r="H10" s="282"/>
      <c r="I10" s="282"/>
      <c r="J10" s="282"/>
      <c r="K10" s="282"/>
      <c r="L10" s="282"/>
      <c r="M10" s="283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2"/>
      <c r="D11" s="282"/>
      <c r="E11" s="282"/>
      <c r="F11" s="282"/>
      <c r="G11" s="282"/>
      <c r="H11" s="282"/>
      <c r="I11" s="282"/>
      <c r="J11" s="282"/>
      <c r="K11" s="282"/>
      <c r="L11" s="282"/>
      <c r="M11" s="283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2"/>
      <c r="D12" s="282"/>
      <c r="E12" s="282"/>
      <c r="F12" s="282"/>
      <c r="G12" s="282"/>
      <c r="H12" s="282"/>
      <c r="I12" s="282"/>
      <c r="J12" s="282"/>
      <c r="K12" s="282"/>
      <c r="L12" s="282"/>
      <c r="M12" s="283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2"/>
      <c r="D13" s="282"/>
      <c r="E13" s="282"/>
      <c r="F13" s="282"/>
      <c r="G13" s="282"/>
      <c r="H13" s="282"/>
      <c r="I13" s="282"/>
      <c r="J13" s="282"/>
      <c r="K13" s="282"/>
      <c r="L13" s="282"/>
      <c r="M13" s="283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2"/>
      <c r="D14" s="282"/>
      <c r="E14" s="282"/>
      <c r="F14" s="282"/>
      <c r="G14" s="282"/>
      <c r="H14" s="282"/>
      <c r="I14" s="282"/>
      <c r="J14" s="282"/>
      <c r="K14" s="282"/>
      <c r="L14" s="282"/>
      <c r="M14" s="283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2"/>
      <c r="D15" s="282"/>
      <c r="E15" s="282"/>
      <c r="F15" s="282"/>
      <c r="G15" s="282"/>
      <c r="H15" s="282"/>
      <c r="I15" s="282"/>
      <c r="J15" s="282"/>
      <c r="K15" s="282"/>
      <c r="L15" s="282"/>
      <c r="M15" s="283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2"/>
      <c r="D16" s="282"/>
      <c r="E16" s="282"/>
      <c r="F16" s="282"/>
      <c r="G16" s="282"/>
      <c r="H16" s="282"/>
      <c r="I16" s="282"/>
      <c r="J16" s="282"/>
      <c r="K16" s="282"/>
      <c r="L16" s="282"/>
      <c r="M16" s="283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2"/>
      <c r="D17" s="282"/>
      <c r="E17" s="282"/>
      <c r="F17" s="282"/>
      <c r="G17" s="282"/>
      <c r="H17" s="282"/>
      <c r="I17" s="282"/>
      <c r="J17" s="282"/>
      <c r="K17" s="282"/>
      <c r="L17" s="282"/>
      <c r="M17" s="283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2"/>
      <c r="D18" s="282"/>
      <c r="E18" s="282"/>
      <c r="F18" s="282"/>
      <c r="G18" s="282"/>
      <c r="H18" s="282"/>
      <c r="I18" s="282"/>
      <c r="J18" s="282"/>
      <c r="K18" s="282"/>
      <c r="L18" s="282"/>
      <c r="M18" s="283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2"/>
      <c r="D19" s="282"/>
      <c r="E19" s="282"/>
      <c r="F19" s="282"/>
      <c r="G19" s="282"/>
      <c r="H19" s="282"/>
      <c r="I19" s="282"/>
      <c r="J19" s="282"/>
      <c r="K19" s="282"/>
      <c r="L19" s="282"/>
      <c r="M19" s="283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2"/>
      <c r="D20" s="282"/>
      <c r="E20" s="282"/>
      <c r="F20" s="282"/>
      <c r="G20" s="282"/>
      <c r="H20" s="282"/>
      <c r="I20" s="282"/>
      <c r="J20" s="282"/>
      <c r="K20" s="282"/>
      <c r="L20" s="282"/>
      <c r="M20" s="283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2"/>
      <c r="D21" s="282"/>
      <c r="E21" s="282"/>
      <c r="F21" s="282"/>
      <c r="G21" s="282"/>
      <c r="H21" s="282"/>
      <c r="I21" s="282"/>
      <c r="J21" s="282"/>
      <c r="K21" s="282"/>
      <c r="L21" s="282"/>
      <c r="M21" s="283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2"/>
      <c r="D22" s="282"/>
      <c r="E22" s="282"/>
      <c r="F22" s="282"/>
      <c r="G22" s="282"/>
      <c r="H22" s="282"/>
      <c r="I22" s="282"/>
      <c r="J22" s="282"/>
      <c r="K22" s="282"/>
      <c r="L22" s="282"/>
      <c r="M22" s="283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2"/>
      <c r="D23" s="282"/>
      <c r="E23" s="282"/>
      <c r="F23" s="282"/>
      <c r="G23" s="282"/>
      <c r="H23" s="282"/>
      <c r="I23" s="282"/>
      <c r="J23" s="282"/>
      <c r="K23" s="282"/>
      <c r="L23" s="282"/>
      <c r="M23" s="283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2"/>
      <c r="D24" s="282"/>
      <c r="E24" s="282"/>
      <c r="F24" s="282"/>
      <c r="G24" s="282"/>
      <c r="H24" s="282"/>
      <c r="I24" s="282"/>
      <c r="J24" s="282"/>
      <c r="K24" s="282"/>
      <c r="L24" s="282"/>
      <c r="M24" s="283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2"/>
      <c r="D25" s="282"/>
      <c r="E25" s="282"/>
      <c r="F25" s="282"/>
      <c r="G25" s="282"/>
      <c r="H25" s="282"/>
      <c r="I25" s="282"/>
      <c r="J25" s="282"/>
      <c r="K25" s="282"/>
      <c r="L25" s="282"/>
      <c r="M25" s="283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2"/>
      <c r="D26" s="282"/>
      <c r="E26" s="282"/>
      <c r="F26" s="282"/>
      <c r="G26" s="282"/>
      <c r="H26" s="282"/>
      <c r="I26" s="282"/>
      <c r="J26" s="282"/>
      <c r="K26" s="282"/>
      <c r="L26" s="282"/>
      <c r="M26" s="283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2"/>
      <c r="D27" s="282"/>
      <c r="E27" s="282"/>
      <c r="F27" s="282"/>
      <c r="G27" s="282"/>
      <c r="H27" s="282"/>
      <c r="I27" s="282"/>
      <c r="J27" s="282"/>
      <c r="K27" s="282"/>
      <c r="L27" s="282"/>
      <c r="M27" s="283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2"/>
      <c r="D28" s="282"/>
      <c r="E28" s="282"/>
      <c r="F28" s="282"/>
      <c r="G28" s="282"/>
      <c r="H28" s="282"/>
      <c r="I28" s="282"/>
      <c r="J28" s="282"/>
      <c r="K28" s="282"/>
      <c r="L28" s="282"/>
      <c r="M28" s="283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2"/>
      <c r="D29" s="282"/>
      <c r="E29" s="282"/>
      <c r="F29" s="282"/>
      <c r="G29" s="282"/>
      <c r="H29" s="282"/>
      <c r="I29" s="282"/>
      <c r="J29" s="282"/>
      <c r="K29" s="282"/>
      <c r="L29" s="282"/>
      <c r="M29" s="283"/>
      <c r="N29" s="211"/>
      <c r="O29" s="211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07"/>
      <c r="AB29" s="207"/>
      <c r="AC29" s="281"/>
      <c r="AD29" s="281"/>
      <c r="AE29" s="281"/>
      <c r="AF29" s="281"/>
      <c r="AG29" s="281"/>
      <c r="AH29" s="281"/>
      <c r="AI29" s="281"/>
      <c r="AJ29" s="281"/>
      <c r="AK29" s="281"/>
      <c r="AL29" s="281"/>
      <c r="AM29" s="281"/>
      <c r="AN29" s="207"/>
      <c r="AO29" s="207"/>
      <c r="AP29" s="281"/>
      <c r="AQ29" s="281"/>
      <c r="AR29" s="281"/>
      <c r="AS29" s="281"/>
      <c r="AT29" s="281"/>
      <c r="AU29" s="281"/>
      <c r="AV29" s="281"/>
      <c r="AW29" s="281"/>
      <c r="AX29" s="281"/>
      <c r="AY29" s="281"/>
      <c r="AZ29" s="281"/>
      <c r="BA29" s="207"/>
      <c r="BB29" s="207"/>
      <c r="BC29" s="281"/>
      <c r="BD29" s="281"/>
      <c r="BE29" s="281"/>
      <c r="BF29" s="281"/>
      <c r="BG29" s="281"/>
      <c r="BH29" s="281"/>
      <c r="BI29" s="281"/>
      <c r="BJ29" s="281"/>
      <c r="BK29" s="281"/>
      <c r="BL29" s="281"/>
      <c r="BM29" s="281"/>
      <c r="BN29" s="207"/>
      <c r="BO29" s="207"/>
      <c r="BP29" s="281"/>
      <c r="BQ29" s="281"/>
      <c r="BR29" s="281"/>
      <c r="BS29" s="281"/>
      <c r="BT29" s="281"/>
      <c r="BU29" s="281"/>
      <c r="BV29" s="281"/>
      <c r="BW29" s="281"/>
      <c r="BX29" s="281"/>
      <c r="BY29" s="281"/>
      <c r="BZ29" s="281"/>
      <c r="CA29" s="207"/>
      <c r="CB29" s="207"/>
      <c r="CC29" s="281"/>
      <c r="CD29" s="281"/>
      <c r="CE29" s="281"/>
      <c r="CF29" s="281"/>
      <c r="CG29" s="281"/>
      <c r="CH29" s="281"/>
      <c r="CI29" s="281"/>
      <c r="CJ29" s="281"/>
      <c r="CK29" s="281"/>
      <c r="CL29" s="281"/>
      <c r="CM29" s="281"/>
      <c r="CN29" s="207"/>
      <c r="CO29" s="207"/>
      <c r="CP29" s="281"/>
      <c r="CQ29" s="281"/>
      <c r="CR29" s="281"/>
      <c r="CS29" s="281"/>
      <c r="CT29" s="281"/>
      <c r="CU29" s="281"/>
      <c r="CV29" s="281"/>
      <c r="CW29" s="281"/>
      <c r="CX29" s="281"/>
      <c r="CY29" s="281"/>
      <c r="CZ29" s="281"/>
      <c r="DA29" s="207"/>
      <c r="DB29" s="207"/>
      <c r="DC29" s="281"/>
      <c r="DD29" s="281"/>
      <c r="DE29" s="281"/>
      <c r="DF29" s="281"/>
      <c r="DG29" s="281"/>
      <c r="DH29" s="281"/>
      <c r="DI29" s="281"/>
      <c r="DJ29" s="281"/>
      <c r="DK29" s="281"/>
      <c r="DL29" s="281"/>
      <c r="DM29" s="281"/>
      <c r="DN29" s="207"/>
      <c r="DO29" s="207"/>
      <c r="DP29" s="281"/>
      <c r="DQ29" s="281"/>
      <c r="DR29" s="281"/>
      <c r="DS29" s="281"/>
      <c r="DT29" s="281"/>
      <c r="DU29" s="281"/>
      <c r="DV29" s="281"/>
      <c r="DW29" s="281"/>
      <c r="DX29" s="281"/>
      <c r="DY29" s="281"/>
      <c r="DZ29" s="281"/>
      <c r="EA29" s="207"/>
      <c r="EB29" s="207"/>
      <c r="EC29" s="281"/>
      <c r="ED29" s="281"/>
      <c r="EE29" s="281"/>
      <c r="EF29" s="281"/>
      <c r="EG29" s="281"/>
      <c r="EH29" s="281"/>
      <c r="EI29" s="281"/>
      <c r="EJ29" s="281"/>
      <c r="EK29" s="281"/>
      <c r="EL29" s="281"/>
      <c r="EM29" s="281"/>
      <c r="EN29" s="207"/>
      <c r="EO29" s="207"/>
      <c r="EP29" s="281"/>
      <c r="EQ29" s="281"/>
      <c r="ER29" s="281"/>
      <c r="ES29" s="281"/>
      <c r="ET29" s="281"/>
      <c r="EU29" s="281"/>
      <c r="EV29" s="281"/>
      <c r="EW29" s="281"/>
      <c r="EX29" s="281"/>
      <c r="EY29" s="281"/>
      <c r="EZ29" s="281"/>
      <c r="FA29" s="207"/>
      <c r="FB29" s="207"/>
      <c r="FC29" s="281"/>
      <c r="FD29" s="281"/>
      <c r="FE29" s="281"/>
      <c r="FF29" s="281"/>
      <c r="FG29" s="281"/>
      <c r="FH29" s="281"/>
      <c r="FI29" s="281"/>
      <c r="FJ29" s="281"/>
      <c r="FK29" s="281"/>
      <c r="FL29" s="281"/>
      <c r="FM29" s="281"/>
      <c r="FN29" s="207"/>
      <c r="FO29" s="207"/>
      <c r="FP29" s="281"/>
      <c r="FQ29" s="281"/>
      <c r="FR29" s="281"/>
      <c r="FS29" s="281"/>
      <c r="FT29" s="281"/>
      <c r="FU29" s="281"/>
      <c r="FV29" s="281"/>
      <c r="FW29" s="281"/>
      <c r="FX29" s="281"/>
      <c r="FY29" s="281"/>
      <c r="FZ29" s="281"/>
      <c r="GA29" s="207"/>
      <c r="GB29" s="207"/>
      <c r="GC29" s="281"/>
      <c r="GD29" s="281"/>
      <c r="GE29" s="281"/>
      <c r="GF29" s="281"/>
      <c r="GG29" s="281"/>
      <c r="GH29" s="281"/>
      <c r="GI29" s="281"/>
      <c r="GJ29" s="281"/>
      <c r="GK29" s="281"/>
      <c r="GL29" s="281"/>
      <c r="GM29" s="281"/>
      <c r="GN29" s="207"/>
      <c r="GO29" s="207"/>
      <c r="GP29" s="281"/>
      <c r="GQ29" s="281"/>
      <c r="GR29" s="281"/>
      <c r="GS29" s="281"/>
      <c r="GT29" s="281"/>
      <c r="GU29" s="281"/>
      <c r="GV29" s="281"/>
      <c r="GW29" s="281"/>
      <c r="GX29" s="281"/>
      <c r="GY29" s="281"/>
      <c r="GZ29" s="281"/>
      <c r="HA29" s="207"/>
      <c r="HB29" s="207"/>
      <c r="HC29" s="281"/>
      <c r="HD29" s="281"/>
      <c r="HE29" s="281"/>
      <c r="HF29" s="281"/>
      <c r="HG29" s="281"/>
      <c r="HH29" s="281"/>
      <c r="HI29" s="281"/>
      <c r="HJ29" s="281"/>
      <c r="HK29" s="281"/>
      <c r="HL29" s="281"/>
      <c r="HM29" s="281"/>
      <c r="HN29" s="207"/>
      <c r="HO29" s="207"/>
      <c r="HP29" s="281"/>
      <c r="HQ29" s="281"/>
      <c r="HR29" s="281"/>
      <c r="HS29" s="281"/>
      <c r="HT29" s="281"/>
      <c r="HU29" s="281"/>
      <c r="HV29" s="281"/>
      <c r="HW29" s="281"/>
      <c r="HX29" s="281"/>
      <c r="HY29" s="281"/>
      <c r="HZ29" s="281"/>
      <c r="IA29" s="207"/>
      <c r="IB29" s="207"/>
      <c r="IC29" s="281"/>
      <c r="ID29" s="281"/>
      <c r="IE29" s="281"/>
      <c r="IF29" s="281"/>
      <c r="IG29" s="281"/>
      <c r="IH29" s="281"/>
      <c r="II29" s="281"/>
      <c r="IJ29" s="281"/>
      <c r="IK29" s="281"/>
      <c r="IL29" s="281"/>
      <c r="IM29" s="281"/>
      <c r="IN29" s="207"/>
      <c r="IO29" s="207"/>
      <c r="IP29" s="281"/>
      <c r="IQ29" s="281"/>
      <c r="IR29" s="281"/>
      <c r="IS29" s="281"/>
      <c r="IT29" s="281"/>
      <c r="IU29" s="281"/>
      <c r="IV29" s="281"/>
    </row>
    <row r="30" spans="1:256" x14ac:dyDescent="0.2">
      <c r="A30" s="218"/>
      <c r="B30" s="219"/>
      <c r="C30" s="282"/>
      <c r="D30" s="282"/>
      <c r="E30" s="282"/>
      <c r="F30" s="282"/>
      <c r="G30" s="282"/>
      <c r="H30" s="282"/>
      <c r="I30" s="282"/>
      <c r="J30" s="282"/>
      <c r="K30" s="282"/>
      <c r="L30" s="282"/>
      <c r="M30" s="283"/>
      <c r="N30" s="211"/>
      <c r="O30" s="211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07"/>
      <c r="AB30" s="207"/>
      <c r="AC30" s="281"/>
      <c r="AD30" s="281"/>
      <c r="AE30" s="281"/>
      <c r="AF30" s="281"/>
      <c r="AG30" s="281"/>
      <c r="AH30" s="281"/>
      <c r="AI30" s="281"/>
      <c r="AJ30" s="281"/>
      <c r="AK30" s="281"/>
      <c r="AL30" s="281"/>
      <c r="AM30" s="281"/>
      <c r="AN30" s="207"/>
      <c r="AO30" s="207"/>
      <c r="AP30" s="281"/>
      <c r="AQ30" s="281"/>
      <c r="AR30" s="281"/>
      <c r="AS30" s="281"/>
      <c r="AT30" s="281"/>
      <c r="AU30" s="281"/>
      <c r="AV30" s="281"/>
      <c r="AW30" s="281"/>
      <c r="AX30" s="281"/>
      <c r="AY30" s="281"/>
      <c r="AZ30" s="281"/>
      <c r="BA30" s="207"/>
      <c r="BB30" s="207"/>
      <c r="BC30" s="281"/>
      <c r="BD30" s="281"/>
      <c r="BE30" s="281"/>
      <c r="BF30" s="281"/>
      <c r="BG30" s="281"/>
      <c r="BH30" s="281"/>
      <c r="BI30" s="281"/>
      <c r="BJ30" s="281"/>
      <c r="BK30" s="281"/>
      <c r="BL30" s="281"/>
      <c r="BM30" s="281"/>
      <c r="BN30" s="207"/>
      <c r="BO30" s="207"/>
      <c r="BP30" s="281"/>
      <c r="BQ30" s="281"/>
      <c r="BR30" s="281"/>
      <c r="BS30" s="281"/>
      <c r="BT30" s="281"/>
      <c r="BU30" s="281"/>
      <c r="BV30" s="281"/>
      <c r="BW30" s="281"/>
      <c r="BX30" s="281"/>
      <c r="BY30" s="281"/>
      <c r="BZ30" s="281"/>
      <c r="CA30" s="207"/>
      <c r="CB30" s="207"/>
      <c r="CC30" s="281"/>
      <c r="CD30" s="281"/>
      <c r="CE30" s="281"/>
      <c r="CF30" s="281"/>
      <c r="CG30" s="281"/>
      <c r="CH30" s="281"/>
      <c r="CI30" s="281"/>
      <c r="CJ30" s="281"/>
      <c r="CK30" s="281"/>
      <c r="CL30" s="281"/>
      <c r="CM30" s="281"/>
      <c r="CN30" s="207"/>
      <c r="CO30" s="207"/>
      <c r="CP30" s="281"/>
      <c r="CQ30" s="281"/>
      <c r="CR30" s="281"/>
      <c r="CS30" s="281"/>
      <c r="CT30" s="281"/>
      <c r="CU30" s="281"/>
      <c r="CV30" s="281"/>
      <c r="CW30" s="281"/>
      <c r="CX30" s="281"/>
      <c r="CY30" s="281"/>
      <c r="CZ30" s="281"/>
      <c r="DA30" s="207"/>
      <c r="DB30" s="207"/>
      <c r="DC30" s="281"/>
      <c r="DD30" s="281"/>
      <c r="DE30" s="281"/>
      <c r="DF30" s="281"/>
      <c r="DG30" s="281"/>
      <c r="DH30" s="281"/>
      <c r="DI30" s="281"/>
      <c r="DJ30" s="281"/>
      <c r="DK30" s="281"/>
      <c r="DL30" s="281"/>
      <c r="DM30" s="281"/>
      <c r="DN30" s="207"/>
      <c r="DO30" s="207"/>
      <c r="DP30" s="281"/>
      <c r="DQ30" s="281"/>
      <c r="DR30" s="281"/>
      <c r="DS30" s="281"/>
      <c r="DT30" s="281"/>
      <c r="DU30" s="281"/>
      <c r="DV30" s="281"/>
      <c r="DW30" s="281"/>
      <c r="DX30" s="281"/>
      <c r="DY30" s="281"/>
      <c r="DZ30" s="281"/>
      <c r="EA30" s="207"/>
      <c r="EB30" s="207"/>
      <c r="EC30" s="281"/>
      <c r="ED30" s="281"/>
      <c r="EE30" s="281"/>
      <c r="EF30" s="281"/>
      <c r="EG30" s="281"/>
      <c r="EH30" s="281"/>
      <c r="EI30" s="281"/>
      <c r="EJ30" s="281"/>
      <c r="EK30" s="281"/>
      <c r="EL30" s="281"/>
      <c r="EM30" s="281"/>
      <c r="EN30" s="207"/>
      <c r="EO30" s="207"/>
      <c r="EP30" s="281"/>
      <c r="EQ30" s="281"/>
      <c r="ER30" s="281"/>
      <c r="ES30" s="281"/>
      <c r="ET30" s="281"/>
      <c r="EU30" s="281"/>
      <c r="EV30" s="281"/>
      <c r="EW30" s="281"/>
      <c r="EX30" s="281"/>
      <c r="EY30" s="281"/>
      <c r="EZ30" s="281"/>
      <c r="FA30" s="207"/>
      <c r="FB30" s="207"/>
      <c r="FC30" s="281"/>
      <c r="FD30" s="281"/>
      <c r="FE30" s="281"/>
      <c r="FF30" s="281"/>
      <c r="FG30" s="281"/>
      <c r="FH30" s="281"/>
      <c r="FI30" s="281"/>
      <c r="FJ30" s="281"/>
      <c r="FK30" s="281"/>
      <c r="FL30" s="281"/>
      <c r="FM30" s="281"/>
      <c r="FN30" s="207"/>
      <c r="FO30" s="207"/>
      <c r="FP30" s="281"/>
      <c r="FQ30" s="281"/>
      <c r="FR30" s="281"/>
      <c r="FS30" s="281"/>
      <c r="FT30" s="281"/>
      <c r="FU30" s="281"/>
      <c r="FV30" s="281"/>
      <c r="FW30" s="281"/>
      <c r="FX30" s="281"/>
      <c r="FY30" s="281"/>
      <c r="FZ30" s="281"/>
      <c r="GA30" s="207"/>
      <c r="GB30" s="207"/>
      <c r="GC30" s="281"/>
      <c r="GD30" s="281"/>
      <c r="GE30" s="281"/>
      <c r="GF30" s="281"/>
      <c r="GG30" s="281"/>
      <c r="GH30" s="281"/>
      <c r="GI30" s="281"/>
      <c r="GJ30" s="281"/>
      <c r="GK30" s="281"/>
      <c r="GL30" s="281"/>
      <c r="GM30" s="281"/>
      <c r="GN30" s="207"/>
      <c r="GO30" s="207"/>
      <c r="GP30" s="281"/>
      <c r="GQ30" s="281"/>
      <c r="GR30" s="281"/>
      <c r="GS30" s="281"/>
      <c r="GT30" s="281"/>
      <c r="GU30" s="281"/>
      <c r="GV30" s="281"/>
      <c r="GW30" s="281"/>
      <c r="GX30" s="281"/>
      <c r="GY30" s="281"/>
      <c r="GZ30" s="281"/>
      <c r="HA30" s="207"/>
      <c r="HB30" s="207"/>
      <c r="HC30" s="281"/>
      <c r="HD30" s="281"/>
      <c r="HE30" s="281"/>
      <c r="HF30" s="281"/>
      <c r="HG30" s="281"/>
      <c r="HH30" s="281"/>
      <c r="HI30" s="281"/>
      <c r="HJ30" s="281"/>
      <c r="HK30" s="281"/>
      <c r="HL30" s="281"/>
      <c r="HM30" s="281"/>
      <c r="HN30" s="207"/>
      <c r="HO30" s="207"/>
      <c r="HP30" s="281"/>
      <c r="HQ30" s="281"/>
      <c r="HR30" s="281"/>
      <c r="HS30" s="281"/>
      <c r="HT30" s="281"/>
      <c r="HU30" s="281"/>
      <c r="HV30" s="281"/>
      <c r="HW30" s="281"/>
      <c r="HX30" s="281"/>
      <c r="HY30" s="281"/>
      <c r="HZ30" s="281"/>
      <c r="IA30" s="207"/>
      <c r="IB30" s="207"/>
      <c r="IC30" s="281"/>
      <c r="ID30" s="281"/>
      <c r="IE30" s="281"/>
      <c r="IF30" s="281"/>
      <c r="IG30" s="281"/>
      <c r="IH30" s="281"/>
      <c r="II30" s="281"/>
      <c r="IJ30" s="281"/>
      <c r="IK30" s="281"/>
      <c r="IL30" s="281"/>
      <c r="IM30" s="281"/>
      <c r="IN30" s="207"/>
      <c r="IO30" s="207"/>
      <c r="IP30" s="281"/>
      <c r="IQ30" s="281"/>
      <c r="IR30" s="281"/>
      <c r="IS30" s="281"/>
      <c r="IT30" s="281"/>
      <c r="IU30" s="281"/>
      <c r="IV30" s="281"/>
    </row>
    <row r="31" spans="1:256" x14ac:dyDescent="0.2">
      <c r="A31" s="218"/>
      <c r="B31" s="219"/>
      <c r="C31" s="282"/>
      <c r="D31" s="282"/>
      <c r="E31" s="282"/>
      <c r="F31" s="282"/>
      <c r="G31" s="282"/>
      <c r="H31" s="282"/>
      <c r="I31" s="282"/>
      <c r="J31" s="282"/>
      <c r="K31" s="282"/>
      <c r="L31" s="282"/>
      <c r="M31" s="283"/>
      <c r="N31" s="211"/>
      <c r="O31" s="211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07"/>
      <c r="AB31" s="207"/>
      <c r="AC31" s="281"/>
      <c r="AD31" s="281"/>
      <c r="AE31" s="281"/>
      <c r="AF31" s="281"/>
      <c r="AG31" s="281"/>
      <c r="AH31" s="281"/>
      <c r="AI31" s="281"/>
      <c r="AJ31" s="281"/>
      <c r="AK31" s="281"/>
      <c r="AL31" s="281"/>
      <c r="AM31" s="281"/>
      <c r="AN31" s="207"/>
      <c r="AO31" s="207"/>
      <c r="AP31" s="281"/>
      <c r="AQ31" s="281"/>
      <c r="AR31" s="281"/>
      <c r="AS31" s="281"/>
      <c r="AT31" s="281"/>
      <c r="AU31" s="281"/>
      <c r="AV31" s="281"/>
      <c r="AW31" s="281"/>
      <c r="AX31" s="281"/>
      <c r="AY31" s="281"/>
      <c r="AZ31" s="281"/>
      <c r="BA31" s="207"/>
      <c r="BB31" s="207"/>
      <c r="BC31" s="281"/>
      <c r="BD31" s="281"/>
      <c r="BE31" s="281"/>
      <c r="BF31" s="281"/>
      <c r="BG31" s="281"/>
      <c r="BH31" s="281"/>
      <c r="BI31" s="281"/>
      <c r="BJ31" s="281"/>
      <c r="BK31" s="281"/>
      <c r="BL31" s="281"/>
      <c r="BM31" s="281"/>
      <c r="BN31" s="207"/>
      <c r="BO31" s="207"/>
      <c r="BP31" s="281"/>
      <c r="BQ31" s="281"/>
      <c r="BR31" s="281"/>
      <c r="BS31" s="281"/>
      <c r="BT31" s="281"/>
      <c r="BU31" s="281"/>
      <c r="BV31" s="281"/>
      <c r="BW31" s="281"/>
      <c r="BX31" s="281"/>
      <c r="BY31" s="281"/>
      <c r="BZ31" s="281"/>
      <c r="CA31" s="207"/>
      <c r="CB31" s="207"/>
      <c r="CC31" s="281"/>
      <c r="CD31" s="281"/>
      <c r="CE31" s="281"/>
      <c r="CF31" s="281"/>
      <c r="CG31" s="281"/>
      <c r="CH31" s="281"/>
      <c r="CI31" s="281"/>
      <c r="CJ31" s="281"/>
      <c r="CK31" s="281"/>
      <c r="CL31" s="281"/>
      <c r="CM31" s="281"/>
      <c r="CN31" s="207"/>
      <c r="CO31" s="207"/>
      <c r="CP31" s="281"/>
      <c r="CQ31" s="281"/>
      <c r="CR31" s="281"/>
      <c r="CS31" s="281"/>
      <c r="CT31" s="281"/>
      <c r="CU31" s="281"/>
      <c r="CV31" s="281"/>
      <c r="CW31" s="281"/>
      <c r="CX31" s="281"/>
      <c r="CY31" s="281"/>
      <c r="CZ31" s="281"/>
      <c r="DA31" s="207"/>
      <c r="DB31" s="207"/>
      <c r="DC31" s="281"/>
      <c r="DD31" s="281"/>
      <c r="DE31" s="281"/>
      <c r="DF31" s="281"/>
      <c r="DG31" s="281"/>
      <c r="DH31" s="281"/>
      <c r="DI31" s="281"/>
      <c r="DJ31" s="281"/>
      <c r="DK31" s="281"/>
      <c r="DL31" s="281"/>
      <c r="DM31" s="281"/>
      <c r="DN31" s="207"/>
      <c r="DO31" s="207"/>
      <c r="DP31" s="281"/>
      <c r="DQ31" s="281"/>
      <c r="DR31" s="281"/>
      <c r="DS31" s="281"/>
      <c r="DT31" s="281"/>
      <c r="DU31" s="281"/>
      <c r="DV31" s="281"/>
      <c r="DW31" s="281"/>
      <c r="DX31" s="281"/>
      <c r="DY31" s="281"/>
      <c r="DZ31" s="281"/>
      <c r="EA31" s="207"/>
      <c r="EB31" s="207"/>
      <c r="EC31" s="281"/>
      <c r="ED31" s="281"/>
      <c r="EE31" s="281"/>
      <c r="EF31" s="281"/>
      <c r="EG31" s="281"/>
      <c r="EH31" s="281"/>
      <c r="EI31" s="281"/>
      <c r="EJ31" s="281"/>
      <c r="EK31" s="281"/>
      <c r="EL31" s="281"/>
      <c r="EM31" s="281"/>
      <c r="EN31" s="207"/>
      <c r="EO31" s="207"/>
      <c r="EP31" s="281"/>
      <c r="EQ31" s="281"/>
      <c r="ER31" s="281"/>
      <c r="ES31" s="281"/>
      <c r="ET31" s="281"/>
      <c r="EU31" s="281"/>
      <c r="EV31" s="281"/>
      <c r="EW31" s="281"/>
      <c r="EX31" s="281"/>
      <c r="EY31" s="281"/>
      <c r="EZ31" s="281"/>
      <c r="FA31" s="207"/>
      <c r="FB31" s="207"/>
      <c r="FC31" s="281"/>
      <c r="FD31" s="281"/>
      <c r="FE31" s="281"/>
      <c r="FF31" s="281"/>
      <c r="FG31" s="281"/>
      <c r="FH31" s="281"/>
      <c r="FI31" s="281"/>
      <c r="FJ31" s="281"/>
      <c r="FK31" s="281"/>
      <c r="FL31" s="281"/>
      <c r="FM31" s="281"/>
      <c r="FN31" s="207"/>
      <c r="FO31" s="207"/>
      <c r="FP31" s="281"/>
      <c r="FQ31" s="281"/>
      <c r="FR31" s="281"/>
      <c r="FS31" s="281"/>
      <c r="FT31" s="281"/>
      <c r="FU31" s="281"/>
      <c r="FV31" s="281"/>
      <c r="FW31" s="281"/>
      <c r="FX31" s="281"/>
      <c r="FY31" s="281"/>
      <c r="FZ31" s="281"/>
      <c r="GA31" s="207"/>
      <c r="GB31" s="207"/>
      <c r="GC31" s="281"/>
      <c r="GD31" s="281"/>
      <c r="GE31" s="281"/>
      <c r="GF31" s="281"/>
      <c r="GG31" s="281"/>
      <c r="GH31" s="281"/>
      <c r="GI31" s="281"/>
      <c r="GJ31" s="281"/>
      <c r="GK31" s="281"/>
      <c r="GL31" s="281"/>
      <c r="GM31" s="281"/>
      <c r="GN31" s="207"/>
      <c r="GO31" s="207"/>
      <c r="GP31" s="281"/>
      <c r="GQ31" s="281"/>
      <c r="GR31" s="281"/>
      <c r="GS31" s="281"/>
      <c r="GT31" s="281"/>
      <c r="GU31" s="281"/>
      <c r="GV31" s="281"/>
      <c r="GW31" s="281"/>
      <c r="GX31" s="281"/>
      <c r="GY31" s="281"/>
      <c r="GZ31" s="281"/>
      <c r="HA31" s="207"/>
      <c r="HB31" s="207"/>
      <c r="HC31" s="281"/>
      <c r="HD31" s="281"/>
      <c r="HE31" s="281"/>
      <c r="HF31" s="281"/>
      <c r="HG31" s="281"/>
      <c r="HH31" s="281"/>
      <c r="HI31" s="281"/>
      <c r="HJ31" s="281"/>
      <c r="HK31" s="281"/>
      <c r="HL31" s="281"/>
      <c r="HM31" s="281"/>
      <c r="HN31" s="207"/>
      <c r="HO31" s="207"/>
      <c r="HP31" s="281"/>
      <c r="HQ31" s="281"/>
      <c r="HR31" s="281"/>
      <c r="HS31" s="281"/>
      <c r="HT31" s="281"/>
      <c r="HU31" s="281"/>
      <c r="HV31" s="281"/>
      <c r="HW31" s="281"/>
      <c r="HX31" s="281"/>
      <c r="HY31" s="281"/>
      <c r="HZ31" s="281"/>
      <c r="IA31" s="207"/>
      <c r="IB31" s="207"/>
      <c r="IC31" s="281"/>
      <c r="ID31" s="281"/>
      <c r="IE31" s="281"/>
      <c r="IF31" s="281"/>
      <c r="IG31" s="281"/>
      <c r="IH31" s="281"/>
      <c r="II31" s="281"/>
      <c r="IJ31" s="281"/>
      <c r="IK31" s="281"/>
      <c r="IL31" s="281"/>
      <c r="IM31" s="281"/>
      <c r="IN31" s="207"/>
      <c r="IO31" s="207"/>
      <c r="IP31" s="281"/>
      <c r="IQ31" s="281"/>
      <c r="IR31" s="281"/>
      <c r="IS31" s="281"/>
      <c r="IT31" s="281"/>
      <c r="IU31" s="281"/>
      <c r="IV31" s="281"/>
    </row>
    <row r="32" spans="1:256" x14ac:dyDescent="0.2">
      <c r="A32" s="218"/>
      <c r="B32" s="219"/>
      <c r="C32" s="282"/>
      <c r="D32" s="282"/>
      <c r="E32" s="282"/>
      <c r="F32" s="282"/>
      <c r="G32" s="282"/>
      <c r="H32" s="282"/>
      <c r="I32" s="282"/>
      <c r="J32" s="282"/>
      <c r="K32" s="282"/>
      <c r="L32" s="282"/>
      <c r="M32" s="283"/>
      <c r="N32" s="223"/>
      <c r="O32" s="22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4"/>
      <c r="AA32" s="218"/>
      <c r="AB32" s="219"/>
      <c r="AC32" s="282"/>
      <c r="AD32" s="282"/>
      <c r="AE32" s="282"/>
      <c r="AF32" s="282"/>
      <c r="AG32" s="282"/>
      <c r="AH32" s="282"/>
      <c r="AI32" s="282"/>
      <c r="AJ32" s="282"/>
      <c r="AK32" s="282"/>
      <c r="AL32" s="282"/>
      <c r="AM32" s="283"/>
      <c r="AN32" s="218"/>
      <c r="AO32" s="219"/>
      <c r="AP32" s="282"/>
      <c r="AQ32" s="282"/>
      <c r="AR32" s="282"/>
      <c r="AS32" s="282"/>
      <c r="AT32" s="282"/>
      <c r="AU32" s="282"/>
      <c r="AV32" s="282"/>
      <c r="AW32" s="282"/>
      <c r="AX32" s="282"/>
      <c r="AY32" s="282"/>
      <c r="AZ32" s="283"/>
      <c r="BA32" s="218"/>
      <c r="BB32" s="219"/>
      <c r="BC32" s="282"/>
      <c r="BD32" s="282"/>
      <c r="BE32" s="282"/>
      <c r="BF32" s="282"/>
      <c r="BG32" s="282"/>
      <c r="BH32" s="282"/>
      <c r="BI32" s="282"/>
      <c r="BJ32" s="282"/>
      <c r="BK32" s="282"/>
      <c r="BL32" s="282"/>
      <c r="BM32" s="283"/>
      <c r="BN32" s="218"/>
      <c r="BO32" s="219"/>
      <c r="BP32" s="282"/>
      <c r="BQ32" s="282"/>
      <c r="BR32" s="282"/>
      <c r="BS32" s="282"/>
      <c r="BT32" s="282"/>
      <c r="BU32" s="282"/>
      <c r="BV32" s="282"/>
      <c r="BW32" s="282"/>
      <c r="BX32" s="282"/>
      <c r="BY32" s="282"/>
      <c r="BZ32" s="283"/>
      <c r="CA32" s="218"/>
      <c r="CB32" s="219"/>
      <c r="CC32" s="282"/>
      <c r="CD32" s="282"/>
      <c r="CE32" s="282"/>
      <c r="CF32" s="282"/>
      <c r="CG32" s="282"/>
      <c r="CH32" s="282"/>
      <c r="CI32" s="282"/>
      <c r="CJ32" s="282"/>
      <c r="CK32" s="282"/>
      <c r="CL32" s="282"/>
      <c r="CM32" s="283"/>
      <c r="CN32" s="218"/>
      <c r="CO32" s="219"/>
      <c r="CP32" s="282"/>
      <c r="CQ32" s="282"/>
      <c r="CR32" s="282"/>
      <c r="CS32" s="282"/>
      <c r="CT32" s="282"/>
      <c r="CU32" s="282"/>
      <c r="CV32" s="282"/>
      <c r="CW32" s="282"/>
      <c r="CX32" s="282"/>
      <c r="CY32" s="282"/>
      <c r="CZ32" s="283"/>
      <c r="DA32" s="218"/>
      <c r="DB32" s="219"/>
      <c r="DC32" s="282"/>
      <c r="DD32" s="282"/>
      <c r="DE32" s="282"/>
      <c r="DF32" s="282"/>
      <c r="DG32" s="282"/>
      <c r="DH32" s="282"/>
      <c r="DI32" s="282"/>
      <c r="DJ32" s="282"/>
      <c r="DK32" s="282"/>
      <c r="DL32" s="282"/>
      <c r="DM32" s="283"/>
      <c r="DN32" s="218"/>
      <c r="DO32" s="219"/>
      <c r="DP32" s="282"/>
      <c r="DQ32" s="282"/>
      <c r="DR32" s="282"/>
      <c r="DS32" s="282"/>
      <c r="DT32" s="282"/>
      <c r="DU32" s="282"/>
      <c r="DV32" s="282"/>
      <c r="DW32" s="282"/>
      <c r="DX32" s="282"/>
      <c r="DY32" s="282"/>
      <c r="DZ32" s="283"/>
      <c r="EA32" s="218"/>
      <c r="EB32" s="219"/>
      <c r="EC32" s="282"/>
      <c r="ED32" s="282"/>
      <c r="EE32" s="282"/>
      <c r="EF32" s="282"/>
      <c r="EG32" s="282"/>
      <c r="EH32" s="282"/>
      <c r="EI32" s="282"/>
      <c r="EJ32" s="282"/>
      <c r="EK32" s="282"/>
      <c r="EL32" s="282"/>
      <c r="EM32" s="283"/>
      <c r="EN32" s="218"/>
      <c r="EO32" s="219"/>
      <c r="EP32" s="282"/>
      <c r="EQ32" s="282"/>
      <c r="ER32" s="282"/>
      <c r="ES32" s="282"/>
      <c r="ET32" s="282"/>
      <c r="EU32" s="282"/>
      <c r="EV32" s="282"/>
      <c r="EW32" s="282"/>
      <c r="EX32" s="282"/>
      <c r="EY32" s="282"/>
      <c r="EZ32" s="283"/>
      <c r="FA32" s="218"/>
      <c r="FB32" s="219"/>
      <c r="FC32" s="282"/>
      <c r="FD32" s="282"/>
      <c r="FE32" s="282"/>
      <c r="FF32" s="282"/>
      <c r="FG32" s="282"/>
      <c r="FH32" s="282"/>
      <c r="FI32" s="282"/>
      <c r="FJ32" s="282"/>
      <c r="FK32" s="282"/>
      <c r="FL32" s="282"/>
      <c r="FM32" s="283"/>
      <c r="FN32" s="218"/>
      <c r="FO32" s="219"/>
      <c r="FP32" s="282"/>
      <c r="FQ32" s="282"/>
      <c r="FR32" s="282"/>
      <c r="FS32" s="282"/>
      <c r="FT32" s="282"/>
      <c r="FU32" s="282"/>
      <c r="FV32" s="282"/>
      <c r="FW32" s="282"/>
      <c r="FX32" s="282"/>
      <c r="FY32" s="282"/>
      <c r="FZ32" s="283"/>
      <c r="GA32" s="218"/>
      <c r="GB32" s="219"/>
      <c r="GC32" s="282"/>
      <c r="GD32" s="282"/>
      <c r="GE32" s="282"/>
      <c r="GF32" s="282"/>
      <c r="GG32" s="282"/>
      <c r="GH32" s="282"/>
      <c r="GI32" s="282"/>
      <c r="GJ32" s="282"/>
      <c r="GK32" s="282"/>
      <c r="GL32" s="282"/>
      <c r="GM32" s="283"/>
      <c r="GN32" s="218"/>
      <c r="GO32" s="219"/>
      <c r="GP32" s="282"/>
      <c r="GQ32" s="282"/>
      <c r="GR32" s="282"/>
      <c r="GS32" s="282"/>
      <c r="GT32" s="282"/>
      <c r="GU32" s="282"/>
      <c r="GV32" s="282"/>
      <c r="GW32" s="282"/>
      <c r="GX32" s="282"/>
      <c r="GY32" s="282"/>
      <c r="GZ32" s="283"/>
      <c r="HA32" s="218"/>
      <c r="HB32" s="219"/>
      <c r="HC32" s="282"/>
      <c r="HD32" s="282"/>
      <c r="HE32" s="282"/>
      <c r="HF32" s="282"/>
      <c r="HG32" s="282"/>
      <c r="HH32" s="282"/>
      <c r="HI32" s="282"/>
      <c r="HJ32" s="282"/>
      <c r="HK32" s="282"/>
      <c r="HL32" s="282"/>
      <c r="HM32" s="283"/>
      <c r="HN32" s="218"/>
      <c r="HO32" s="219"/>
      <c r="HP32" s="282"/>
      <c r="HQ32" s="282"/>
      <c r="HR32" s="282"/>
      <c r="HS32" s="282"/>
      <c r="HT32" s="282"/>
      <c r="HU32" s="282"/>
      <c r="HV32" s="282"/>
      <c r="HW32" s="282"/>
      <c r="HX32" s="282"/>
      <c r="HY32" s="282"/>
      <c r="HZ32" s="283"/>
      <c r="IA32" s="218"/>
      <c r="IB32" s="219"/>
      <c r="IC32" s="282"/>
      <c r="ID32" s="282"/>
      <c r="IE32" s="282"/>
      <c r="IF32" s="282"/>
      <c r="IG32" s="282"/>
      <c r="IH32" s="282"/>
      <c r="II32" s="282"/>
      <c r="IJ32" s="282"/>
      <c r="IK32" s="282"/>
      <c r="IL32" s="282"/>
      <c r="IM32" s="283"/>
      <c r="IN32" s="218"/>
      <c r="IO32" s="219"/>
      <c r="IP32" s="282"/>
      <c r="IQ32" s="282"/>
      <c r="IR32" s="282"/>
      <c r="IS32" s="282"/>
      <c r="IT32" s="282"/>
      <c r="IU32" s="282"/>
      <c r="IV32" s="282"/>
    </row>
    <row r="33" spans="1:256" x14ac:dyDescent="0.2">
      <c r="A33" s="218"/>
      <c r="B33" s="219"/>
      <c r="C33" s="282"/>
      <c r="D33" s="282"/>
      <c r="E33" s="282"/>
      <c r="F33" s="282"/>
      <c r="G33" s="282"/>
      <c r="H33" s="282"/>
      <c r="I33" s="282"/>
      <c r="J33" s="282"/>
      <c r="K33" s="282"/>
      <c r="L33" s="282"/>
      <c r="M33" s="283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2"/>
      <c r="D34" s="282"/>
      <c r="E34" s="282"/>
      <c r="F34" s="282"/>
      <c r="G34" s="282"/>
      <c r="H34" s="282"/>
      <c r="I34" s="282"/>
      <c r="J34" s="282"/>
      <c r="K34" s="282"/>
      <c r="L34" s="282"/>
      <c r="M34" s="283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2"/>
      <c r="D35" s="282"/>
      <c r="E35" s="282"/>
      <c r="F35" s="282"/>
      <c r="G35" s="282"/>
      <c r="H35" s="282"/>
      <c r="I35" s="282"/>
      <c r="J35" s="282"/>
      <c r="K35" s="282"/>
      <c r="L35" s="282"/>
      <c r="M35" s="283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2"/>
      <c r="D36" s="282"/>
      <c r="E36" s="282"/>
      <c r="F36" s="282"/>
      <c r="G36" s="282"/>
      <c r="H36" s="282"/>
      <c r="I36" s="282"/>
      <c r="J36" s="282"/>
      <c r="K36" s="282"/>
      <c r="L36" s="282"/>
      <c r="M36" s="283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2"/>
      <c r="D37" s="282"/>
      <c r="E37" s="282"/>
      <c r="F37" s="282"/>
      <c r="G37" s="282"/>
      <c r="H37" s="282"/>
      <c r="I37" s="282"/>
      <c r="J37" s="282"/>
      <c r="K37" s="282"/>
      <c r="L37" s="282"/>
      <c r="M37" s="283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2"/>
      <c r="D38" s="282"/>
      <c r="E38" s="282"/>
      <c r="F38" s="282"/>
      <c r="G38" s="282"/>
      <c r="H38" s="282"/>
      <c r="I38" s="282"/>
      <c r="J38" s="282"/>
      <c r="K38" s="282"/>
      <c r="L38" s="282"/>
      <c r="M38" s="283"/>
      <c r="N38" s="211"/>
      <c r="O38" s="211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  <c r="AA38" s="207"/>
      <c r="AB38" s="207"/>
      <c r="AC38" s="281"/>
      <c r="AD38" s="281"/>
      <c r="AE38" s="281"/>
      <c r="AF38" s="281"/>
      <c r="AG38" s="281"/>
      <c r="AH38" s="281"/>
      <c r="AI38" s="281"/>
      <c r="AJ38" s="281"/>
      <c r="AK38" s="281"/>
      <c r="AL38" s="281"/>
      <c r="AM38" s="281"/>
      <c r="AN38" s="207"/>
      <c r="AO38" s="207"/>
      <c r="AP38" s="281"/>
      <c r="AQ38" s="281"/>
      <c r="AR38" s="281"/>
      <c r="AS38" s="281"/>
      <c r="AT38" s="281"/>
      <c r="AU38" s="281"/>
      <c r="AV38" s="281"/>
      <c r="AW38" s="281"/>
      <c r="AX38" s="281"/>
      <c r="AY38" s="281"/>
      <c r="AZ38" s="281"/>
      <c r="BA38" s="207"/>
      <c r="BB38" s="207"/>
      <c r="BC38" s="281"/>
      <c r="BD38" s="281"/>
      <c r="BE38" s="281"/>
      <c r="BF38" s="281"/>
      <c r="BG38" s="281"/>
      <c r="BH38" s="281"/>
      <c r="BI38" s="281"/>
      <c r="BJ38" s="281"/>
      <c r="BK38" s="281"/>
      <c r="BL38" s="281"/>
      <c r="BM38" s="281"/>
      <c r="BN38" s="207"/>
      <c r="BO38" s="207"/>
      <c r="BP38" s="281"/>
      <c r="BQ38" s="281"/>
      <c r="BR38" s="281"/>
      <c r="BS38" s="281"/>
      <c r="BT38" s="281"/>
      <c r="BU38" s="281"/>
      <c r="BV38" s="281"/>
      <c r="BW38" s="281"/>
      <c r="BX38" s="281"/>
      <c r="BY38" s="281"/>
      <c r="BZ38" s="281"/>
      <c r="CA38" s="207"/>
      <c r="CB38" s="207"/>
      <c r="CC38" s="281"/>
      <c r="CD38" s="281"/>
      <c r="CE38" s="281"/>
      <c r="CF38" s="281"/>
      <c r="CG38" s="281"/>
      <c r="CH38" s="281"/>
      <c r="CI38" s="281"/>
      <c r="CJ38" s="281"/>
      <c r="CK38" s="281"/>
      <c r="CL38" s="281"/>
      <c r="CM38" s="281"/>
      <c r="CN38" s="207"/>
      <c r="CO38" s="207"/>
      <c r="CP38" s="281"/>
      <c r="CQ38" s="281"/>
      <c r="CR38" s="281"/>
      <c r="CS38" s="281"/>
      <c r="CT38" s="281"/>
      <c r="CU38" s="281"/>
      <c r="CV38" s="281"/>
      <c r="CW38" s="281"/>
      <c r="CX38" s="281"/>
      <c r="CY38" s="281"/>
      <c r="CZ38" s="281"/>
      <c r="DA38" s="207"/>
      <c r="DB38" s="207"/>
      <c r="DC38" s="281"/>
      <c r="DD38" s="281"/>
      <c r="DE38" s="281"/>
      <c r="DF38" s="281"/>
      <c r="DG38" s="281"/>
      <c r="DH38" s="281"/>
      <c r="DI38" s="281"/>
      <c r="DJ38" s="281"/>
      <c r="DK38" s="281"/>
      <c r="DL38" s="281"/>
      <c r="DM38" s="281"/>
      <c r="DN38" s="207"/>
      <c r="DO38" s="207"/>
      <c r="DP38" s="281"/>
      <c r="DQ38" s="281"/>
      <c r="DR38" s="281"/>
      <c r="DS38" s="281"/>
      <c r="DT38" s="281"/>
      <c r="DU38" s="281"/>
      <c r="DV38" s="281"/>
      <c r="DW38" s="281"/>
      <c r="DX38" s="281"/>
      <c r="DY38" s="281"/>
      <c r="DZ38" s="281"/>
      <c r="EA38" s="207"/>
      <c r="EB38" s="207"/>
      <c r="EC38" s="281"/>
      <c r="ED38" s="281"/>
      <c r="EE38" s="281"/>
      <c r="EF38" s="281"/>
      <c r="EG38" s="281"/>
      <c r="EH38" s="281"/>
      <c r="EI38" s="281"/>
      <c r="EJ38" s="281"/>
      <c r="EK38" s="281"/>
      <c r="EL38" s="281"/>
      <c r="EM38" s="281"/>
      <c r="EN38" s="207"/>
      <c r="EO38" s="207"/>
      <c r="EP38" s="281"/>
      <c r="EQ38" s="281"/>
      <c r="ER38" s="281"/>
      <c r="ES38" s="281"/>
      <c r="ET38" s="281"/>
      <c r="EU38" s="281"/>
      <c r="EV38" s="281"/>
      <c r="EW38" s="281"/>
      <c r="EX38" s="281"/>
      <c r="EY38" s="281"/>
      <c r="EZ38" s="281"/>
      <c r="FA38" s="207"/>
      <c r="FB38" s="207"/>
      <c r="FC38" s="281"/>
      <c r="FD38" s="281"/>
      <c r="FE38" s="281"/>
      <c r="FF38" s="281"/>
      <c r="FG38" s="281"/>
      <c r="FH38" s="281"/>
      <c r="FI38" s="281"/>
      <c r="FJ38" s="281"/>
      <c r="FK38" s="281"/>
      <c r="FL38" s="281"/>
      <c r="FM38" s="281"/>
      <c r="FN38" s="207"/>
      <c r="FO38" s="207"/>
      <c r="FP38" s="281"/>
      <c r="FQ38" s="281"/>
      <c r="FR38" s="281"/>
      <c r="FS38" s="281"/>
      <c r="FT38" s="281"/>
      <c r="FU38" s="281"/>
      <c r="FV38" s="281"/>
      <c r="FW38" s="281"/>
      <c r="FX38" s="281"/>
      <c r="FY38" s="281"/>
      <c r="FZ38" s="281"/>
      <c r="GA38" s="207"/>
      <c r="GB38" s="207"/>
      <c r="GC38" s="281"/>
      <c r="GD38" s="281"/>
      <c r="GE38" s="281"/>
      <c r="GF38" s="281"/>
      <c r="GG38" s="281"/>
      <c r="GH38" s="281"/>
      <c r="GI38" s="281"/>
      <c r="GJ38" s="281"/>
      <c r="GK38" s="281"/>
      <c r="GL38" s="281"/>
      <c r="GM38" s="281"/>
      <c r="GN38" s="207"/>
      <c r="GO38" s="207"/>
      <c r="GP38" s="281"/>
      <c r="GQ38" s="281"/>
      <c r="GR38" s="281"/>
      <c r="GS38" s="281"/>
      <c r="GT38" s="281"/>
      <c r="GU38" s="281"/>
      <c r="GV38" s="281"/>
      <c r="GW38" s="281"/>
      <c r="GX38" s="281"/>
      <c r="GY38" s="281"/>
      <c r="GZ38" s="281"/>
      <c r="HA38" s="207"/>
      <c r="HB38" s="207"/>
      <c r="HC38" s="281"/>
      <c r="HD38" s="281"/>
      <c r="HE38" s="281"/>
      <c r="HF38" s="281"/>
      <c r="HG38" s="281"/>
      <c r="HH38" s="281"/>
      <c r="HI38" s="281"/>
      <c r="HJ38" s="281"/>
      <c r="HK38" s="281"/>
      <c r="HL38" s="281"/>
      <c r="HM38" s="281"/>
      <c r="HN38" s="207"/>
      <c r="HO38" s="207"/>
      <c r="HP38" s="281"/>
      <c r="HQ38" s="281"/>
      <c r="HR38" s="281"/>
      <c r="HS38" s="281"/>
      <c r="HT38" s="281"/>
      <c r="HU38" s="281"/>
      <c r="HV38" s="281"/>
      <c r="HW38" s="281"/>
      <c r="HX38" s="281"/>
      <c r="HY38" s="281"/>
      <c r="HZ38" s="281"/>
      <c r="IA38" s="207"/>
      <c r="IB38" s="207"/>
      <c r="IC38" s="281"/>
      <c r="ID38" s="281"/>
      <c r="IE38" s="281"/>
      <c r="IF38" s="281"/>
      <c r="IG38" s="281"/>
      <c r="IH38" s="281"/>
      <c r="II38" s="281"/>
      <c r="IJ38" s="281"/>
      <c r="IK38" s="281"/>
      <c r="IL38" s="281"/>
      <c r="IM38" s="281"/>
      <c r="IN38" s="207"/>
      <c r="IO38" s="207"/>
      <c r="IP38" s="281"/>
      <c r="IQ38" s="281"/>
      <c r="IR38" s="281"/>
      <c r="IS38" s="281"/>
      <c r="IT38" s="281"/>
      <c r="IU38" s="281"/>
      <c r="IV38" s="281"/>
    </row>
    <row r="39" spans="1:256" x14ac:dyDescent="0.2">
      <c r="A39" s="218"/>
      <c r="B39" s="219"/>
      <c r="C39" s="282"/>
      <c r="D39" s="282"/>
      <c r="E39" s="282"/>
      <c r="F39" s="282"/>
      <c r="G39" s="282"/>
      <c r="H39" s="282"/>
      <c r="I39" s="282"/>
      <c r="J39" s="282"/>
      <c r="K39" s="282"/>
      <c r="L39" s="282"/>
      <c r="M39" s="283"/>
      <c r="N39" s="211"/>
      <c r="O39" s="211"/>
      <c r="P39" s="284"/>
      <c r="Q39" s="284"/>
      <c r="R39" s="284"/>
      <c r="S39" s="284"/>
      <c r="T39" s="284"/>
      <c r="U39" s="284"/>
      <c r="V39" s="284"/>
      <c r="W39" s="284"/>
      <c r="X39" s="284"/>
      <c r="Y39" s="284"/>
      <c r="Z39" s="284"/>
      <c r="AA39" s="207"/>
      <c r="AB39" s="207"/>
      <c r="AC39" s="281"/>
      <c r="AD39" s="281"/>
      <c r="AE39" s="281"/>
      <c r="AF39" s="281"/>
      <c r="AG39" s="281"/>
      <c r="AH39" s="281"/>
      <c r="AI39" s="281"/>
      <c r="AJ39" s="281"/>
      <c r="AK39" s="281"/>
      <c r="AL39" s="281"/>
      <c r="AM39" s="281"/>
      <c r="AN39" s="207"/>
      <c r="AO39" s="207"/>
      <c r="AP39" s="281"/>
      <c r="AQ39" s="281"/>
      <c r="AR39" s="281"/>
      <c r="AS39" s="281"/>
      <c r="AT39" s="281"/>
      <c r="AU39" s="281"/>
      <c r="AV39" s="281"/>
      <c r="AW39" s="281"/>
      <c r="AX39" s="281"/>
      <c r="AY39" s="281"/>
      <c r="AZ39" s="281"/>
      <c r="BA39" s="207"/>
      <c r="BB39" s="207"/>
      <c r="BC39" s="281"/>
      <c r="BD39" s="281"/>
      <c r="BE39" s="281"/>
      <c r="BF39" s="281"/>
      <c r="BG39" s="281"/>
      <c r="BH39" s="281"/>
      <c r="BI39" s="281"/>
      <c r="BJ39" s="281"/>
      <c r="BK39" s="281"/>
      <c r="BL39" s="281"/>
      <c r="BM39" s="281"/>
      <c r="BN39" s="207"/>
      <c r="BO39" s="207"/>
      <c r="BP39" s="281"/>
      <c r="BQ39" s="281"/>
      <c r="BR39" s="281"/>
      <c r="BS39" s="281"/>
      <c r="BT39" s="281"/>
      <c r="BU39" s="281"/>
      <c r="BV39" s="281"/>
      <c r="BW39" s="281"/>
      <c r="BX39" s="281"/>
      <c r="BY39" s="281"/>
      <c r="BZ39" s="281"/>
      <c r="CA39" s="207"/>
      <c r="CB39" s="207"/>
      <c r="CC39" s="281"/>
      <c r="CD39" s="281"/>
      <c r="CE39" s="281"/>
      <c r="CF39" s="281"/>
      <c r="CG39" s="281"/>
      <c r="CH39" s="281"/>
      <c r="CI39" s="281"/>
      <c r="CJ39" s="281"/>
      <c r="CK39" s="281"/>
      <c r="CL39" s="281"/>
      <c r="CM39" s="281"/>
      <c r="CN39" s="207"/>
      <c r="CO39" s="207"/>
      <c r="CP39" s="281"/>
      <c r="CQ39" s="281"/>
      <c r="CR39" s="281"/>
      <c r="CS39" s="281"/>
      <c r="CT39" s="281"/>
      <c r="CU39" s="281"/>
      <c r="CV39" s="281"/>
      <c r="CW39" s="281"/>
      <c r="CX39" s="281"/>
      <c r="CY39" s="281"/>
      <c r="CZ39" s="281"/>
      <c r="DA39" s="207"/>
      <c r="DB39" s="207"/>
      <c r="DC39" s="281"/>
      <c r="DD39" s="281"/>
      <c r="DE39" s="281"/>
      <c r="DF39" s="281"/>
      <c r="DG39" s="281"/>
      <c r="DH39" s="281"/>
      <c r="DI39" s="281"/>
      <c r="DJ39" s="281"/>
      <c r="DK39" s="281"/>
      <c r="DL39" s="281"/>
      <c r="DM39" s="281"/>
      <c r="DN39" s="207"/>
      <c r="DO39" s="207"/>
      <c r="DP39" s="281"/>
      <c r="DQ39" s="281"/>
      <c r="DR39" s="281"/>
      <c r="DS39" s="281"/>
      <c r="DT39" s="281"/>
      <c r="DU39" s="281"/>
      <c r="DV39" s="281"/>
      <c r="DW39" s="281"/>
      <c r="DX39" s="281"/>
      <c r="DY39" s="281"/>
      <c r="DZ39" s="281"/>
      <c r="EA39" s="207"/>
      <c r="EB39" s="207"/>
      <c r="EC39" s="281"/>
      <c r="ED39" s="281"/>
      <c r="EE39" s="281"/>
      <c r="EF39" s="281"/>
      <c r="EG39" s="281"/>
      <c r="EH39" s="281"/>
      <c r="EI39" s="281"/>
      <c r="EJ39" s="281"/>
      <c r="EK39" s="281"/>
      <c r="EL39" s="281"/>
      <c r="EM39" s="281"/>
      <c r="EN39" s="207"/>
      <c r="EO39" s="207"/>
      <c r="EP39" s="281"/>
      <c r="EQ39" s="281"/>
      <c r="ER39" s="281"/>
      <c r="ES39" s="281"/>
      <c r="ET39" s="281"/>
      <c r="EU39" s="281"/>
      <c r="EV39" s="281"/>
      <c r="EW39" s="281"/>
      <c r="EX39" s="281"/>
      <c r="EY39" s="281"/>
      <c r="EZ39" s="281"/>
      <c r="FA39" s="207"/>
      <c r="FB39" s="207"/>
      <c r="FC39" s="281"/>
      <c r="FD39" s="281"/>
      <c r="FE39" s="281"/>
      <c r="FF39" s="281"/>
      <c r="FG39" s="281"/>
      <c r="FH39" s="281"/>
      <c r="FI39" s="281"/>
      <c r="FJ39" s="281"/>
      <c r="FK39" s="281"/>
      <c r="FL39" s="281"/>
      <c r="FM39" s="281"/>
      <c r="FN39" s="207"/>
      <c r="FO39" s="207"/>
      <c r="FP39" s="281"/>
      <c r="FQ39" s="281"/>
      <c r="FR39" s="281"/>
      <c r="FS39" s="281"/>
      <c r="FT39" s="281"/>
      <c r="FU39" s="281"/>
      <c r="FV39" s="281"/>
      <c r="FW39" s="281"/>
      <c r="FX39" s="281"/>
      <c r="FY39" s="281"/>
      <c r="FZ39" s="281"/>
      <c r="GA39" s="207"/>
      <c r="GB39" s="207"/>
      <c r="GC39" s="281"/>
      <c r="GD39" s="281"/>
      <c r="GE39" s="281"/>
      <c r="GF39" s="281"/>
      <c r="GG39" s="281"/>
      <c r="GH39" s="281"/>
      <c r="GI39" s="281"/>
      <c r="GJ39" s="281"/>
      <c r="GK39" s="281"/>
      <c r="GL39" s="281"/>
      <c r="GM39" s="281"/>
      <c r="GN39" s="207"/>
      <c r="GO39" s="207"/>
      <c r="GP39" s="281"/>
      <c r="GQ39" s="281"/>
      <c r="GR39" s="281"/>
      <c r="GS39" s="281"/>
      <c r="GT39" s="281"/>
      <c r="GU39" s="281"/>
      <c r="GV39" s="281"/>
      <c r="GW39" s="281"/>
      <c r="GX39" s="281"/>
      <c r="GY39" s="281"/>
      <c r="GZ39" s="281"/>
      <c r="HA39" s="207"/>
      <c r="HB39" s="207"/>
      <c r="HC39" s="281"/>
      <c r="HD39" s="281"/>
      <c r="HE39" s="281"/>
      <c r="HF39" s="281"/>
      <c r="HG39" s="281"/>
      <c r="HH39" s="281"/>
      <c r="HI39" s="281"/>
      <c r="HJ39" s="281"/>
      <c r="HK39" s="281"/>
      <c r="HL39" s="281"/>
      <c r="HM39" s="281"/>
      <c r="HN39" s="207"/>
      <c r="HO39" s="207"/>
      <c r="HP39" s="281"/>
      <c r="HQ39" s="281"/>
      <c r="HR39" s="281"/>
      <c r="HS39" s="281"/>
      <c r="HT39" s="281"/>
      <c r="HU39" s="281"/>
      <c r="HV39" s="281"/>
      <c r="HW39" s="281"/>
      <c r="HX39" s="281"/>
      <c r="HY39" s="281"/>
      <c r="HZ39" s="281"/>
      <c r="IA39" s="207"/>
      <c r="IB39" s="207"/>
      <c r="IC39" s="281"/>
      <c r="ID39" s="281"/>
      <c r="IE39" s="281"/>
      <c r="IF39" s="281"/>
      <c r="IG39" s="281"/>
      <c r="IH39" s="281"/>
      <c r="II39" s="281"/>
      <c r="IJ39" s="281"/>
      <c r="IK39" s="281"/>
      <c r="IL39" s="281"/>
      <c r="IM39" s="281"/>
      <c r="IN39" s="207"/>
      <c r="IO39" s="207"/>
      <c r="IP39" s="281"/>
      <c r="IQ39" s="281"/>
      <c r="IR39" s="281"/>
      <c r="IS39" s="281"/>
      <c r="IT39" s="281"/>
      <c r="IU39" s="281"/>
      <c r="IV39" s="281"/>
    </row>
    <row r="40" spans="1:256" x14ac:dyDescent="0.2">
      <c r="A40" s="218"/>
      <c r="B40" s="219"/>
      <c r="C40" s="282"/>
      <c r="D40" s="282"/>
      <c r="E40" s="282"/>
      <c r="F40" s="282"/>
      <c r="G40" s="282"/>
      <c r="H40" s="282"/>
      <c r="I40" s="282"/>
      <c r="J40" s="282"/>
      <c r="K40" s="282"/>
      <c r="L40" s="282"/>
      <c r="M40" s="283"/>
      <c r="N40" s="211"/>
      <c r="O40" s="211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  <c r="AA40" s="207"/>
      <c r="AB40" s="207"/>
      <c r="AC40" s="281"/>
      <c r="AD40" s="281"/>
      <c r="AE40" s="281"/>
      <c r="AF40" s="281"/>
      <c r="AG40" s="281"/>
      <c r="AH40" s="281"/>
      <c r="AI40" s="281"/>
      <c r="AJ40" s="281"/>
      <c r="AK40" s="281"/>
      <c r="AL40" s="281"/>
      <c r="AM40" s="281"/>
      <c r="AN40" s="207"/>
      <c r="AO40" s="207"/>
      <c r="AP40" s="281"/>
      <c r="AQ40" s="281"/>
      <c r="AR40" s="281"/>
      <c r="AS40" s="281"/>
      <c r="AT40" s="281"/>
      <c r="AU40" s="281"/>
      <c r="AV40" s="281"/>
      <c r="AW40" s="281"/>
      <c r="AX40" s="281"/>
      <c r="AY40" s="281"/>
      <c r="AZ40" s="281"/>
      <c r="BA40" s="207"/>
      <c r="BB40" s="207"/>
      <c r="BC40" s="281"/>
      <c r="BD40" s="281"/>
      <c r="BE40" s="281"/>
      <c r="BF40" s="281"/>
      <c r="BG40" s="281"/>
      <c r="BH40" s="281"/>
      <c r="BI40" s="281"/>
      <c r="BJ40" s="281"/>
      <c r="BK40" s="281"/>
      <c r="BL40" s="281"/>
      <c r="BM40" s="281"/>
      <c r="BN40" s="207"/>
      <c r="BO40" s="207"/>
      <c r="BP40" s="281"/>
      <c r="BQ40" s="281"/>
      <c r="BR40" s="281"/>
      <c r="BS40" s="281"/>
      <c r="BT40" s="281"/>
      <c r="BU40" s="281"/>
      <c r="BV40" s="281"/>
      <c r="BW40" s="281"/>
      <c r="BX40" s="281"/>
      <c r="BY40" s="281"/>
      <c r="BZ40" s="281"/>
      <c r="CA40" s="207"/>
      <c r="CB40" s="207"/>
      <c r="CC40" s="281"/>
      <c r="CD40" s="281"/>
      <c r="CE40" s="281"/>
      <c r="CF40" s="281"/>
      <c r="CG40" s="281"/>
      <c r="CH40" s="281"/>
      <c r="CI40" s="281"/>
      <c r="CJ40" s="281"/>
      <c r="CK40" s="281"/>
      <c r="CL40" s="281"/>
      <c r="CM40" s="281"/>
      <c r="CN40" s="207"/>
      <c r="CO40" s="207"/>
      <c r="CP40" s="281"/>
      <c r="CQ40" s="281"/>
      <c r="CR40" s="281"/>
      <c r="CS40" s="281"/>
      <c r="CT40" s="281"/>
      <c r="CU40" s="281"/>
      <c r="CV40" s="281"/>
      <c r="CW40" s="281"/>
      <c r="CX40" s="281"/>
      <c r="CY40" s="281"/>
      <c r="CZ40" s="281"/>
      <c r="DA40" s="207"/>
      <c r="DB40" s="207"/>
      <c r="DC40" s="281"/>
      <c r="DD40" s="281"/>
      <c r="DE40" s="281"/>
      <c r="DF40" s="281"/>
      <c r="DG40" s="281"/>
      <c r="DH40" s="281"/>
      <c r="DI40" s="281"/>
      <c r="DJ40" s="281"/>
      <c r="DK40" s="281"/>
      <c r="DL40" s="281"/>
      <c r="DM40" s="281"/>
      <c r="DN40" s="207"/>
      <c r="DO40" s="207"/>
      <c r="DP40" s="281"/>
      <c r="DQ40" s="281"/>
      <c r="DR40" s="281"/>
      <c r="DS40" s="281"/>
      <c r="DT40" s="281"/>
      <c r="DU40" s="281"/>
      <c r="DV40" s="281"/>
      <c r="DW40" s="281"/>
      <c r="DX40" s="281"/>
      <c r="DY40" s="281"/>
      <c r="DZ40" s="281"/>
      <c r="EA40" s="207"/>
      <c r="EB40" s="207"/>
      <c r="EC40" s="281"/>
      <c r="ED40" s="281"/>
      <c r="EE40" s="281"/>
      <c r="EF40" s="281"/>
      <c r="EG40" s="281"/>
      <c r="EH40" s="281"/>
      <c r="EI40" s="281"/>
      <c r="EJ40" s="281"/>
      <c r="EK40" s="281"/>
      <c r="EL40" s="281"/>
      <c r="EM40" s="281"/>
      <c r="EN40" s="207"/>
      <c r="EO40" s="207"/>
      <c r="EP40" s="281"/>
      <c r="EQ40" s="281"/>
      <c r="ER40" s="281"/>
      <c r="ES40" s="281"/>
      <c r="ET40" s="281"/>
      <c r="EU40" s="281"/>
      <c r="EV40" s="281"/>
      <c r="EW40" s="281"/>
      <c r="EX40" s="281"/>
      <c r="EY40" s="281"/>
      <c r="EZ40" s="281"/>
      <c r="FA40" s="207"/>
      <c r="FB40" s="207"/>
      <c r="FC40" s="281"/>
      <c r="FD40" s="281"/>
      <c r="FE40" s="281"/>
      <c r="FF40" s="281"/>
      <c r="FG40" s="281"/>
      <c r="FH40" s="281"/>
      <c r="FI40" s="281"/>
      <c r="FJ40" s="281"/>
      <c r="FK40" s="281"/>
      <c r="FL40" s="281"/>
      <c r="FM40" s="281"/>
      <c r="FN40" s="207"/>
      <c r="FO40" s="207"/>
      <c r="FP40" s="281"/>
      <c r="FQ40" s="281"/>
      <c r="FR40" s="281"/>
      <c r="FS40" s="281"/>
      <c r="FT40" s="281"/>
      <c r="FU40" s="281"/>
      <c r="FV40" s="281"/>
      <c r="FW40" s="281"/>
      <c r="FX40" s="281"/>
      <c r="FY40" s="281"/>
      <c r="FZ40" s="281"/>
      <c r="GA40" s="207"/>
      <c r="GB40" s="207"/>
      <c r="GC40" s="281"/>
      <c r="GD40" s="281"/>
      <c r="GE40" s="281"/>
      <c r="GF40" s="281"/>
      <c r="GG40" s="281"/>
      <c r="GH40" s="281"/>
      <c r="GI40" s="281"/>
      <c r="GJ40" s="281"/>
      <c r="GK40" s="281"/>
      <c r="GL40" s="281"/>
      <c r="GM40" s="281"/>
      <c r="GN40" s="207"/>
      <c r="GO40" s="207"/>
      <c r="GP40" s="281"/>
      <c r="GQ40" s="281"/>
      <c r="GR40" s="281"/>
      <c r="GS40" s="281"/>
      <c r="GT40" s="281"/>
      <c r="GU40" s="281"/>
      <c r="GV40" s="281"/>
      <c r="GW40" s="281"/>
      <c r="GX40" s="281"/>
      <c r="GY40" s="281"/>
      <c r="GZ40" s="281"/>
      <c r="HA40" s="207"/>
      <c r="HB40" s="207"/>
      <c r="HC40" s="281"/>
      <c r="HD40" s="281"/>
      <c r="HE40" s="281"/>
      <c r="HF40" s="281"/>
      <c r="HG40" s="281"/>
      <c r="HH40" s="281"/>
      <c r="HI40" s="281"/>
      <c r="HJ40" s="281"/>
      <c r="HK40" s="281"/>
      <c r="HL40" s="281"/>
      <c r="HM40" s="281"/>
      <c r="HN40" s="207"/>
      <c r="HO40" s="207"/>
      <c r="HP40" s="281"/>
      <c r="HQ40" s="281"/>
      <c r="HR40" s="281"/>
      <c r="HS40" s="281"/>
      <c r="HT40" s="281"/>
      <c r="HU40" s="281"/>
      <c r="HV40" s="281"/>
      <c r="HW40" s="281"/>
      <c r="HX40" s="281"/>
      <c r="HY40" s="281"/>
      <c r="HZ40" s="281"/>
      <c r="IA40" s="207"/>
      <c r="IB40" s="207"/>
      <c r="IC40" s="281"/>
      <c r="ID40" s="281"/>
      <c r="IE40" s="281"/>
      <c r="IF40" s="281"/>
      <c r="IG40" s="281"/>
      <c r="IH40" s="281"/>
      <c r="II40" s="281"/>
      <c r="IJ40" s="281"/>
      <c r="IK40" s="281"/>
      <c r="IL40" s="281"/>
      <c r="IM40" s="281"/>
      <c r="IN40" s="207"/>
      <c r="IO40" s="207"/>
      <c r="IP40" s="281"/>
      <c r="IQ40" s="281"/>
      <c r="IR40" s="281"/>
      <c r="IS40" s="281"/>
      <c r="IT40" s="281"/>
      <c r="IU40" s="281"/>
      <c r="IV40" s="281"/>
    </row>
    <row r="41" spans="1:256" x14ac:dyDescent="0.2">
      <c r="A41" s="218"/>
      <c r="B41" s="219"/>
      <c r="C41" s="282"/>
      <c r="D41" s="282"/>
      <c r="E41" s="282"/>
      <c r="F41" s="282"/>
      <c r="G41" s="282"/>
      <c r="H41" s="282"/>
      <c r="I41" s="282"/>
      <c r="J41" s="282"/>
      <c r="K41" s="282"/>
      <c r="L41" s="282"/>
      <c r="M41" s="283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2"/>
      <c r="D42" s="282"/>
      <c r="E42" s="282"/>
      <c r="F42" s="282"/>
      <c r="G42" s="282"/>
      <c r="H42" s="282"/>
      <c r="I42" s="282"/>
      <c r="J42" s="282"/>
      <c r="K42" s="282"/>
      <c r="L42" s="282"/>
      <c r="M42" s="283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2"/>
      <c r="D43" s="282"/>
      <c r="E43" s="282"/>
      <c r="F43" s="282"/>
      <c r="G43" s="282"/>
      <c r="H43" s="282"/>
      <c r="I43" s="282"/>
      <c r="J43" s="282"/>
      <c r="K43" s="282"/>
      <c r="L43" s="282"/>
      <c r="M43" s="283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2"/>
      <c r="D44" s="282"/>
      <c r="E44" s="282"/>
      <c r="F44" s="282"/>
      <c r="G44" s="282"/>
      <c r="H44" s="282"/>
      <c r="I44" s="282"/>
      <c r="J44" s="282"/>
      <c r="K44" s="282"/>
      <c r="L44" s="282"/>
      <c r="M44" s="283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2"/>
      <c r="D45" s="282"/>
      <c r="E45" s="282"/>
      <c r="F45" s="282"/>
      <c r="G45" s="282"/>
      <c r="H45" s="282"/>
      <c r="I45" s="282"/>
      <c r="J45" s="282"/>
      <c r="K45" s="282"/>
      <c r="L45" s="282"/>
      <c r="M45" s="283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2"/>
      <c r="D46" s="282"/>
      <c r="E46" s="282"/>
      <c r="F46" s="282"/>
      <c r="G46" s="282"/>
      <c r="H46" s="282"/>
      <c r="I46" s="282"/>
      <c r="J46" s="282"/>
      <c r="K46" s="282"/>
      <c r="L46" s="282"/>
      <c r="M46" s="283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2"/>
      <c r="D47" s="282"/>
      <c r="E47" s="282"/>
      <c r="F47" s="282"/>
      <c r="G47" s="282"/>
      <c r="H47" s="282"/>
      <c r="I47" s="282"/>
      <c r="J47" s="282"/>
      <c r="K47" s="282"/>
      <c r="L47" s="282"/>
      <c r="M47" s="283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2"/>
      <c r="D48" s="282"/>
      <c r="E48" s="282"/>
      <c r="F48" s="282"/>
      <c r="G48" s="282"/>
      <c r="H48" s="282"/>
      <c r="I48" s="282"/>
      <c r="J48" s="282"/>
      <c r="K48" s="282"/>
      <c r="L48" s="282"/>
      <c r="M48" s="283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2"/>
      <c r="D49" s="282"/>
      <c r="E49" s="282"/>
      <c r="F49" s="282"/>
      <c r="G49" s="282"/>
      <c r="H49" s="282"/>
      <c r="I49" s="282"/>
      <c r="J49" s="282"/>
      <c r="K49" s="282"/>
      <c r="L49" s="282"/>
      <c r="M49" s="283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2"/>
      <c r="D50" s="282"/>
      <c r="E50" s="282"/>
      <c r="F50" s="282"/>
      <c r="G50" s="282"/>
      <c r="H50" s="282"/>
      <c r="I50" s="282"/>
      <c r="J50" s="282"/>
      <c r="K50" s="282"/>
      <c r="L50" s="282"/>
      <c r="M50" s="283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2"/>
      <c r="D51" s="282"/>
      <c r="E51" s="282"/>
      <c r="F51" s="282"/>
      <c r="G51" s="282"/>
      <c r="H51" s="282"/>
      <c r="I51" s="282"/>
      <c r="J51" s="282"/>
      <c r="K51" s="282"/>
      <c r="L51" s="282"/>
      <c r="M51" s="283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2"/>
      <c r="D52" s="282"/>
      <c r="E52" s="282"/>
      <c r="F52" s="282"/>
      <c r="G52" s="282"/>
      <c r="H52" s="282"/>
      <c r="I52" s="282"/>
      <c r="J52" s="282"/>
      <c r="K52" s="282"/>
      <c r="L52" s="282"/>
      <c r="M52" s="283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2"/>
      <c r="D53" s="282"/>
      <c r="E53" s="282"/>
      <c r="F53" s="282"/>
      <c r="G53" s="282"/>
      <c r="H53" s="282"/>
      <c r="I53" s="282"/>
      <c r="J53" s="282"/>
      <c r="K53" s="282"/>
      <c r="L53" s="282"/>
      <c r="M53" s="283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2"/>
      <c r="D54" s="282"/>
      <c r="E54" s="282"/>
      <c r="F54" s="282"/>
      <c r="G54" s="282"/>
      <c r="H54" s="282"/>
      <c r="I54" s="282"/>
      <c r="J54" s="282"/>
      <c r="K54" s="282"/>
      <c r="L54" s="282"/>
      <c r="M54" s="283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2"/>
      <c r="D55" s="282"/>
      <c r="E55" s="282"/>
      <c r="F55" s="282"/>
      <c r="G55" s="282"/>
      <c r="H55" s="282"/>
      <c r="I55" s="282"/>
      <c r="J55" s="282"/>
      <c r="K55" s="282"/>
      <c r="L55" s="282"/>
      <c r="M55" s="283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2"/>
      <c r="D56" s="282"/>
      <c r="E56" s="282"/>
      <c r="F56" s="282"/>
      <c r="G56" s="282"/>
      <c r="H56" s="282"/>
      <c r="I56" s="282"/>
      <c r="J56" s="282"/>
      <c r="K56" s="282"/>
      <c r="L56" s="282"/>
      <c r="M56" s="283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2"/>
      <c r="D57" s="282"/>
      <c r="E57" s="282"/>
      <c r="F57" s="282"/>
      <c r="G57" s="282"/>
      <c r="H57" s="282"/>
      <c r="I57" s="282"/>
      <c r="J57" s="282"/>
      <c r="K57" s="282"/>
      <c r="L57" s="282"/>
      <c r="M57" s="283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2"/>
      <c r="D58" s="282"/>
      <c r="E58" s="282"/>
      <c r="F58" s="282"/>
      <c r="G58" s="282"/>
      <c r="H58" s="282"/>
      <c r="I58" s="282"/>
      <c r="J58" s="282"/>
      <c r="K58" s="282"/>
      <c r="L58" s="282"/>
      <c r="M58" s="283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2"/>
      <c r="D59" s="282"/>
      <c r="E59" s="282"/>
      <c r="F59" s="282"/>
      <c r="G59" s="282"/>
      <c r="H59" s="282"/>
      <c r="I59" s="282"/>
      <c r="J59" s="282"/>
      <c r="K59" s="282"/>
      <c r="L59" s="282"/>
      <c r="M59" s="283"/>
    </row>
    <row r="60" spans="1:256" x14ac:dyDescent="0.2">
      <c r="A60" s="218"/>
      <c r="B60" s="219"/>
      <c r="C60" s="282"/>
      <c r="D60" s="282"/>
      <c r="E60" s="282"/>
      <c r="F60" s="282"/>
      <c r="G60" s="282"/>
      <c r="H60" s="282"/>
      <c r="I60" s="282"/>
      <c r="J60" s="282"/>
      <c r="K60" s="282"/>
      <c r="L60" s="282"/>
      <c r="M60" s="283"/>
    </row>
    <row r="61" spans="1:256" x14ac:dyDescent="0.2">
      <c r="A61" s="218"/>
      <c r="B61" s="219"/>
      <c r="C61" s="282"/>
      <c r="D61" s="282"/>
      <c r="E61" s="282"/>
      <c r="F61" s="282"/>
      <c r="G61" s="282"/>
      <c r="H61" s="282"/>
      <c r="I61" s="282"/>
      <c r="J61" s="282"/>
      <c r="K61" s="282"/>
      <c r="L61" s="282"/>
      <c r="M61" s="283"/>
    </row>
    <row r="62" spans="1:256" x14ac:dyDescent="0.2">
      <c r="A62" s="218"/>
      <c r="B62" s="219"/>
      <c r="C62" s="282"/>
      <c r="D62" s="282"/>
      <c r="E62" s="282"/>
      <c r="F62" s="282"/>
      <c r="G62" s="282"/>
      <c r="H62" s="282"/>
      <c r="I62" s="282"/>
      <c r="J62" s="282"/>
      <c r="K62" s="282"/>
      <c r="L62" s="282"/>
      <c r="M62" s="283"/>
    </row>
    <row r="63" spans="1:256" x14ac:dyDescent="0.2">
      <c r="A63" s="218"/>
      <c r="B63" s="219"/>
      <c r="C63" s="282"/>
      <c r="D63" s="282"/>
      <c r="E63" s="282"/>
      <c r="F63" s="282"/>
      <c r="G63" s="282"/>
      <c r="H63" s="282"/>
      <c r="I63" s="282"/>
      <c r="J63" s="282"/>
      <c r="K63" s="282"/>
      <c r="L63" s="282"/>
      <c r="M63" s="283"/>
    </row>
    <row r="64" spans="1:256" x14ac:dyDescent="0.2">
      <c r="A64" s="218"/>
      <c r="B64" s="219"/>
      <c r="C64" s="282"/>
      <c r="D64" s="282"/>
      <c r="E64" s="282"/>
      <c r="F64" s="282"/>
      <c r="G64" s="282"/>
      <c r="H64" s="282"/>
      <c r="I64" s="282"/>
      <c r="J64" s="282"/>
      <c r="K64" s="282"/>
      <c r="L64" s="282"/>
      <c r="M64" s="283"/>
    </row>
    <row r="65" spans="1:13" x14ac:dyDescent="0.2">
      <c r="A65" s="218"/>
      <c r="B65" s="219"/>
      <c r="C65" s="282"/>
      <c r="D65" s="282"/>
      <c r="E65" s="282"/>
      <c r="F65" s="282"/>
      <c r="G65" s="282"/>
      <c r="H65" s="282"/>
      <c r="I65" s="282"/>
      <c r="J65" s="282"/>
      <c r="K65" s="282"/>
      <c r="L65" s="282"/>
      <c r="M65" s="283"/>
    </row>
    <row r="66" spans="1:13" x14ac:dyDescent="0.2">
      <c r="A66" s="218"/>
      <c r="B66" s="219"/>
      <c r="C66" s="282"/>
      <c r="D66" s="282"/>
      <c r="E66" s="282"/>
      <c r="F66" s="282"/>
      <c r="G66" s="282"/>
      <c r="H66" s="282"/>
      <c r="I66" s="282"/>
      <c r="J66" s="282"/>
      <c r="K66" s="282"/>
      <c r="L66" s="282"/>
      <c r="M66" s="283"/>
    </row>
    <row r="67" spans="1:13" x14ac:dyDescent="0.2">
      <c r="A67" s="218"/>
      <c r="B67" s="219"/>
      <c r="C67" s="282"/>
      <c r="D67" s="282"/>
      <c r="E67" s="282"/>
      <c r="F67" s="282"/>
      <c r="G67" s="282"/>
      <c r="H67" s="282"/>
      <c r="I67" s="282"/>
      <c r="J67" s="282"/>
      <c r="K67" s="282"/>
      <c r="L67" s="282"/>
      <c r="M67" s="283"/>
    </row>
    <row r="68" spans="1:13" x14ac:dyDescent="0.2">
      <c r="A68" s="218"/>
      <c r="B68" s="219"/>
      <c r="C68" s="282"/>
      <c r="D68" s="282"/>
      <c r="E68" s="282"/>
      <c r="F68" s="282"/>
      <c r="G68" s="282"/>
      <c r="H68" s="282"/>
      <c r="I68" s="282"/>
      <c r="J68" s="282"/>
      <c r="K68" s="282"/>
      <c r="L68" s="282"/>
      <c r="M68" s="283"/>
    </row>
    <row r="69" spans="1:13" x14ac:dyDescent="0.2">
      <c r="A69" s="218"/>
      <c r="B69" s="219"/>
      <c r="C69" s="282"/>
      <c r="D69" s="282"/>
      <c r="E69" s="282"/>
      <c r="F69" s="282"/>
      <c r="G69" s="282"/>
      <c r="H69" s="282"/>
      <c r="I69" s="282"/>
      <c r="J69" s="282"/>
      <c r="K69" s="282"/>
      <c r="L69" s="282"/>
      <c r="M69" s="283"/>
    </row>
    <row r="70" spans="1:13" ht="12" thickBot="1" x14ac:dyDescent="0.25">
      <c r="A70" s="220"/>
      <c r="B70" s="221"/>
      <c r="C70" s="296"/>
      <c r="D70" s="296"/>
      <c r="E70" s="296"/>
      <c r="F70" s="296"/>
      <c r="G70" s="296"/>
      <c r="H70" s="296"/>
      <c r="I70" s="296"/>
      <c r="J70" s="296"/>
      <c r="K70" s="296"/>
      <c r="L70" s="296"/>
      <c r="M70" s="297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298" t="s">
        <v>848</v>
      </c>
      <c r="B72" s="298"/>
      <c r="C72" s="298"/>
      <c r="D72" s="298"/>
      <c r="E72" s="298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5"/>
      <c r="D73" s="295"/>
      <c r="E73" s="295"/>
      <c r="F73" s="295"/>
      <c r="G73" s="295"/>
      <c r="H73" s="295"/>
      <c r="I73" s="295"/>
      <c r="J73" s="295"/>
      <c r="K73" s="295"/>
      <c r="L73" s="295"/>
      <c r="M73" s="295"/>
    </row>
    <row r="74" spans="1:13" x14ac:dyDescent="0.2">
      <c r="A74" s="211"/>
      <c r="B74" s="211"/>
      <c r="C74" s="295"/>
      <c r="D74" s="295"/>
      <c r="E74" s="295"/>
      <c r="F74" s="295"/>
      <c r="G74" s="295"/>
      <c r="H74" s="295"/>
      <c r="I74" s="295"/>
      <c r="J74" s="295"/>
      <c r="K74" s="295"/>
      <c r="L74" s="295"/>
      <c r="M74" s="295"/>
    </row>
    <row r="75" spans="1:13" x14ac:dyDescent="0.2">
      <c r="A75" s="211"/>
      <c r="B75" s="211"/>
      <c r="C75" s="295"/>
      <c r="D75" s="295"/>
      <c r="E75" s="295"/>
      <c r="F75" s="295"/>
      <c r="G75" s="295"/>
      <c r="H75" s="295"/>
      <c r="I75" s="295"/>
      <c r="J75" s="295"/>
      <c r="K75" s="295"/>
      <c r="L75" s="295"/>
      <c r="M75" s="295"/>
    </row>
    <row r="76" spans="1:13" x14ac:dyDescent="0.2">
      <c r="A76" s="211"/>
      <c r="B76" s="211"/>
      <c r="C76" s="295"/>
      <c r="D76" s="295"/>
      <c r="E76" s="295"/>
      <c r="F76" s="295"/>
      <c r="G76" s="295"/>
      <c r="H76" s="295"/>
      <c r="I76" s="295"/>
      <c r="J76" s="295"/>
      <c r="K76" s="295"/>
      <c r="L76" s="295"/>
      <c r="M76" s="295"/>
    </row>
    <row r="77" spans="1:13" x14ac:dyDescent="0.2">
      <c r="A77" s="211"/>
      <c r="B77" s="211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295"/>
    </row>
    <row r="78" spans="1:13" x14ac:dyDescent="0.2">
      <c r="A78" s="211"/>
      <c r="B78" s="211"/>
      <c r="C78" s="295"/>
      <c r="D78" s="295"/>
      <c r="E78" s="295"/>
      <c r="F78" s="295"/>
      <c r="G78" s="295"/>
      <c r="H78" s="295"/>
      <c r="I78" s="295"/>
      <c r="J78" s="295"/>
      <c r="K78" s="295"/>
      <c r="L78" s="295"/>
      <c r="M78" s="295"/>
    </row>
    <row r="79" spans="1:13" x14ac:dyDescent="0.2">
      <c r="A79" s="211"/>
      <c r="B79" s="211"/>
      <c r="C79" s="295"/>
      <c r="D79" s="295"/>
      <c r="E79" s="295"/>
      <c r="F79" s="295"/>
      <c r="G79" s="295"/>
      <c r="H79" s="295"/>
      <c r="I79" s="295"/>
      <c r="J79" s="295"/>
      <c r="K79" s="295"/>
      <c r="L79" s="295"/>
      <c r="M79" s="295"/>
    </row>
    <row r="80" spans="1:13" x14ac:dyDescent="0.2">
      <c r="A80" s="211"/>
      <c r="B80" s="211"/>
      <c r="C80" s="295"/>
      <c r="D80" s="295"/>
      <c r="E80" s="295"/>
      <c r="F80" s="295"/>
      <c r="G80" s="295"/>
      <c r="H80" s="295"/>
      <c r="I80" s="295"/>
      <c r="J80" s="295"/>
      <c r="K80" s="295"/>
      <c r="L80" s="295"/>
      <c r="M80" s="295"/>
    </row>
    <row r="81" spans="1:13" x14ac:dyDescent="0.2">
      <c r="A81" s="211"/>
      <c r="B81" s="211"/>
      <c r="C81" s="295"/>
      <c r="D81" s="295"/>
      <c r="E81" s="295"/>
      <c r="F81" s="295"/>
      <c r="G81" s="295"/>
      <c r="H81" s="295"/>
      <c r="I81" s="295"/>
      <c r="J81" s="295"/>
      <c r="K81" s="295"/>
      <c r="L81" s="295"/>
      <c r="M81" s="295"/>
    </row>
    <row r="82" spans="1:13" x14ac:dyDescent="0.2">
      <c r="A82" s="211"/>
      <c r="B82" s="211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295"/>
    </row>
    <row r="83" spans="1:13" x14ac:dyDescent="0.2">
      <c r="A83" s="211"/>
      <c r="B83" s="211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295"/>
    </row>
    <row r="84" spans="1:13" x14ac:dyDescent="0.2">
      <c r="A84" s="211"/>
      <c r="B84" s="211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</row>
    <row r="85" spans="1:13" x14ac:dyDescent="0.2">
      <c r="A85" s="211"/>
      <c r="B85" s="211"/>
      <c r="C85" s="295"/>
      <c r="D85" s="295"/>
      <c r="E85" s="295"/>
      <c r="F85" s="295"/>
      <c r="G85" s="295"/>
      <c r="H85" s="295"/>
      <c r="I85" s="295"/>
      <c r="J85" s="295"/>
      <c r="K85" s="295"/>
      <c r="L85" s="295"/>
      <c r="M85" s="295"/>
    </row>
    <row r="86" spans="1:13" x14ac:dyDescent="0.2">
      <c r="A86" s="211"/>
      <c r="B86" s="211"/>
      <c r="C86" s="295"/>
      <c r="D86" s="295"/>
      <c r="E86" s="295"/>
      <c r="F86" s="295"/>
      <c r="G86" s="295"/>
      <c r="H86" s="295"/>
      <c r="I86" s="295"/>
      <c r="J86" s="295"/>
      <c r="K86" s="295"/>
      <c r="L86" s="295"/>
      <c r="M86" s="295"/>
    </row>
    <row r="87" spans="1:13" x14ac:dyDescent="0.2">
      <c r="A87" s="211"/>
      <c r="B87" s="211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295"/>
    </row>
    <row r="88" spans="1:13" x14ac:dyDescent="0.2">
      <c r="A88" s="211"/>
      <c r="B88" s="211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</row>
    <row r="89" spans="1:13" x14ac:dyDescent="0.2">
      <c r="A89" s="211"/>
      <c r="B89" s="211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295"/>
    </row>
    <row r="90" spans="1:13" x14ac:dyDescent="0.2">
      <c r="A90" s="211"/>
      <c r="B90" s="211"/>
      <c r="C90" s="295"/>
      <c r="D90" s="295"/>
      <c r="E90" s="295"/>
      <c r="F90" s="295"/>
      <c r="G90" s="295"/>
      <c r="H90" s="295"/>
      <c r="I90" s="295"/>
      <c r="J90" s="295"/>
      <c r="K90" s="295"/>
      <c r="L90" s="295"/>
      <c r="M90" s="295"/>
    </row>
  </sheetData>
  <sheetProtection password="A30A" sheet="1" objects="1" scenarios="1"/>
  <mergeCells count="223">
    <mergeCell ref="C74:M74"/>
    <mergeCell ref="C82:M82"/>
    <mergeCell ref="C87:M87"/>
    <mergeCell ref="C88:M88"/>
    <mergeCell ref="C89:M89"/>
    <mergeCell ref="C90:M90"/>
    <mergeCell ref="C83:M83"/>
    <mergeCell ref="C84:M84"/>
    <mergeCell ref="C85:M85"/>
    <mergeCell ref="C86:M86"/>
    <mergeCell ref="C47:M47"/>
    <mergeCell ref="C48:M48"/>
    <mergeCell ref="C49:M49"/>
    <mergeCell ref="C51:M51"/>
    <mergeCell ref="C77:M77"/>
    <mergeCell ref="C78:M78"/>
    <mergeCell ref="C79:M79"/>
    <mergeCell ref="C80:M80"/>
    <mergeCell ref="C81:M81"/>
    <mergeCell ref="C53:M53"/>
    <mergeCell ref="C54:M54"/>
    <mergeCell ref="C55:M55"/>
    <mergeCell ref="C75:M75"/>
    <mergeCell ref="C67:M67"/>
    <mergeCell ref="C68:M68"/>
    <mergeCell ref="C69:M69"/>
    <mergeCell ref="C63:M63"/>
    <mergeCell ref="C64:M64"/>
    <mergeCell ref="C65:M65"/>
    <mergeCell ref="C76:M76"/>
    <mergeCell ref="C66:M66"/>
    <mergeCell ref="C70:M70"/>
    <mergeCell ref="A72:E72"/>
    <mergeCell ref="C73:M73"/>
    <mergeCell ref="C56:M56"/>
    <mergeCell ref="C57:M57"/>
    <mergeCell ref="C59:M59"/>
    <mergeCell ref="C60:M60"/>
    <mergeCell ref="C58:M58"/>
    <mergeCell ref="C62:M62"/>
    <mergeCell ref="C61:M61"/>
    <mergeCell ref="C52:M52"/>
    <mergeCell ref="C50:M50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P29:AZ29"/>
    <mergeCell ref="C14:M14"/>
    <mergeCell ref="C15:M15"/>
    <mergeCell ref="C16:M16"/>
    <mergeCell ref="C17:M17"/>
    <mergeCell ref="C18:M18"/>
    <mergeCell ref="C19:M19"/>
    <mergeCell ref="C20:M20"/>
    <mergeCell ref="C28:M28"/>
    <mergeCell ref="P30:Z30"/>
    <mergeCell ref="AC30:AM30"/>
    <mergeCell ref="AP30:AZ30"/>
    <mergeCell ref="C41:M41"/>
    <mergeCell ref="C33:M33"/>
    <mergeCell ref="C37:M37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C32:M32"/>
    <mergeCell ref="C30:M30"/>
    <mergeCell ref="C31:M31"/>
    <mergeCell ref="P31:Z31"/>
    <mergeCell ref="AC31:AM31"/>
    <mergeCell ref="AP31:AZ31"/>
    <mergeCell ref="P32:Z32"/>
    <mergeCell ref="AC32:AM32"/>
    <mergeCell ref="AP32:AZ32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GP30:GZ30"/>
    <mergeCell ref="FP29:FZ29"/>
    <mergeCell ref="GC29:GM29"/>
    <mergeCell ref="GP29:GZ29"/>
    <mergeCell ref="HC29:HM29"/>
    <mergeCell ref="HC30:HM30"/>
    <mergeCell ref="HP29:HZ29"/>
    <mergeCell ref="IC29:IM29"/>
    <mergeCell ref="IP29:IV29"/>
    <mergeCell ref="DC32:DM32"/>
    <mergeCell ref="DP30:DZ30"/>
    <mergeCell ref="CC32:CM32"/>
    <mergeCell ref="DC29:DM29"/>
    <mergeCell ref="EC38:EM38"/>
    <mergeCell ref="DC31:DM31"/>
    <mergeCell ref="DP31:DZ31"/>
    <mergeCell ref="EC31:EM31"/>
    <mergeCell ref="EP31:EZ31"/>
    <mergeCell ref="BC31:BM31"/>
    <mergeCell ref="BC32:BM32"/>
    <mergeCell ref="BC39:BM39"/>
    <mergeCell ref="BP31:BZ31"/>
    <mergeCell ref="CC31:CM31"/>
    <mergeCell ref="EC30:EM30"/>
    <mergeCell ref="EP30:EZ30"/>
    <mergeCell ref="DP32:DZ32"/>
    <mergeCell ref="EC32:EM32"/>
    <mergeCell ref="EP32:EZ32"/>
    <mergeCell ref="FC32:FM32"/>
    <mergeCell ref="BP32:BZ32"/>
    <mergeCell ref="CP31:CZ31"/>
    <mergeCell ref="FP32:F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GC30:GM30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GP32:GZ32"/>
    <mergeCell ref="BP38:BZ38"/>
    <mergeCell ref="CC38:CM38"/>
    <mergeCell ref="GC32:GM32"/>
    <mergeCell ref="DC38:DM38"/>
    <mergeCell ref="DP38:DZ38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C46:M46"/>
    <mergeCell ref="GC40:GM40"/>
    <mergeCell ref="GP40:GZ40"/>
    <mergeCell ref="HC40:HM40"/>
    <mergeCell ref="HP40:HZ40"/>
    <mergeCell ref="EC40:EM40"/>
    <mergeCell ref="AP40:AZ40"/>
    <mergeCell ref="CC40:CM40"/>
    <mergeCell ref="CP40:CZ40"/>
    <mergeCell ref="P40:Z40"/>
    <mergeCell ref="C42:M42"/>
    <mergeCell ref="BP40:BZ40"/>
    <mergeCell ref="FC40:FM40"/>
    <mergeCell ref="FP40:FZ40"/>
    <mergeCell ref="AC40:AM40"/>
    <mergeCell ref="IP40:IV40"/>
    <mergeCell ref="C45:M45"/>
    <mergeCell ref="DC40:DM40"/>
    <mergeCell ref="EP40:EZ40"/>
    <mergeCell ref="C44:M44"/>
    <mergeCell ref="DP40:DZ40"/>
    <mergeCell ref="IC40:IM40"/>
    <mergeCell ref="C43:M43"/>
    <mergeCell ref="BC40:BM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2015-09-01T18:02:39Z</cp:lastPrinted>
  <dcterms:created xsi:type="dcterms:W3CDTF">1997-12-04T19:04:30Z</dcterms:created>
  <dcterms:modified xsi:type="dcterms:W3CDTF">2015-09-08T18:36:51Z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-845552791</vt:i4>
  </property>
  <property fmtid="{D5CDD505-2E9C-101B-9397-08002B2CF9AE}" pid="3" name="_EmailSubject">
    <vt:lpwstr>new</vt:lpwstr>
  </property>
  <property fmtid="{D5CDD505-2E9C-101B-9397-08002B2CF9AE}" pid="4" name="_AuthorEmail">
    <vt:lpwstr>SFellows@ed.state.nh.us</vt:lpwstr>
  </property>
  <property fmtid="{D5CDD505-2E9C-101B-9397-08002B2CF9AE}" pid="5" name="_AuthorEmailDisplayName">
    <vt:lpwstr>Fellows, Sallie</vt:lpwstr>
  </property>
  <property fmtid="{D5CDD505-2E9C-101B-9397-08002B2CF9AE}" pid="6" name="_PreviousAdHocReviewCycleID">
    <vt:i4>940553107</vt:i4>
  </property>
  <property fmtid="{D5CDD505-2E9C-101B-9397-08002B2CF9AE}" pid="7" name="_ReviewingToolsShownOnce">
    <vt:lpwstr/>
  </property>
</Properties>
</file>