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E119" i="2" s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7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E118" i="2"/>
  <c r="C120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H642" i="1" s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L256" i="1"/>
  <c r="G257" i="1"/>
  <c r="G271" i="1" s="1"/>
  <c r="G164" i="2"/>
  <c r="C18" i="2"/>
  <c r="C26" i="10"/>
  <c r="L328" i="1"/>
  <c r="H660" i="1" s="1"/>
  <c r="L351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F476" i="1"/>
  <c r="H622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34" i="1"/>
  <c r="H571" i="1"/>
  <c r="L560" i="1"/>
  <c r="J545" i="1"/>
  <c r="F338" i="1"/>
  <c r="F352" i="1" s="1"/>
  <c r="G192" i="1"/>
  <c r="H19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H476" i="1" l="1"/>
  <c r="H624" i="1" s="1"/>
  <c r="J624" i="1" s="1"/>
  <c r="J622" i="1"/>
  <c r="H52" i="1"/>
  <c r="H619" i="1" s="1"/>
  <c r="J640" i="1"/>
  <c r="J639" i="1"/>
  <c r="J644" i="1"/>
  <c r="K598" i="1"/>
  <c r="G647" i="1" s="1"/>
  <c r="J647" i="1" s="1"/>
  <c r="J649" i="1"/>
  <c r="K549" i="1"/>
  <c r="L545" i="1"/>
  <c r="H545" i="1"/>
  <c r="F552" i="1"/>
  <c r="K552" i="1"/>
  <c r="I446" i="1"/>
  <c r="G642" i="1" s="1"/>
  <c r="J642" i="1" s="1"/>
  <c r="L362" i="1"/>
  <c r="C27" i="10" s="1"/>
  <c r="H664" i="1"/>
  <c r="D145" i="2"/>
  <c r="L290" i="1"/>
  <c r="L338" i="1" s="1"/>
  <c r="L352" i="1" s="1"/>
  <c r="G633" i="1" s="1"/>
  <c r="J633" i="1" s="1"/>
  <c r="E128" i="2"/>
  <c r="E145" i="2" s="1"/>
  <c r="K338" i="1"/>
  <c r="K352" i="1" s="1"/>
  <c r="C16" i="10"/>
  <c r="C123" i="2"/>
  <c r="E33" i="13"/>
  <c r="D35" i="13" s="1"/>
  <c r="C119" i="2"/>
  <c r="D6" i="13"/>
  <c r="C6" i="13" s="1"/>
  <c r="C118" i="2"/>
  <c r="D5" i="13"/>
  <c r="C5" i="13" s="1"/>
  <c r="L211" i="1"/>
  <c r="C109" i="2"/>
  <c r="C115" i="2" s="1"/>
  <c r="C10" i="10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G635" i="1"/>
  <c r="J635" i="1" s="1"/>
  <c r="C104" i="2" l="1"/>
  <c r="F660" i="1"/>
  <c r="I660" i="1" s="1"/>
  <c r="I664" i="1" s="1"/>
  <c r="I672" i="1" s="1"/>
  <c r="C7" i="10" s="1"/>
  <c r="D31" i="13"/>
  <c r="C31" i="13" s="1"/>
  <c r="C128" i="2"/>
  <c r="C145" i="2" s="1"/>
  <c r="L257" i="1"/>
  <c r="L271" i="1" s="1"/>
  <c r="G632" i="1" s="1"/>
  <c r="J632" i="1" s="1"/>
  <c r="C28" i="10"/>
  <c r="D19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D11" i="10"/>
  <c r="D12" i="10"/>
  <c r="D23" i="10"/>
  <c r="D27" i="10"/>
  <c r="D21" i="10"/>
  <c r="D10" i="10"/>
  <c r="D26" i="10"/>
  <c r="D24" i="10"/>
  <c r="D13" i="10"/>
  <c r="D17" i="10"/>
  <c r="D16" i="10"/>
  <c r="D18" i="10"/>
  <c r="C30" i="10"/>
  <c r="D22" i="10"/>
  <c r="D20" i="10"/>
  <c r="D15" i="10"/>
  <c r="D25" i="10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<sst xmlns="http://schemas.openxmlformats.org/spreadsheetml/2006/main" count="3954" uniqueCount="912">
  <si>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</si>
  <si>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</si>
  <si>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</si>
  <si>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</si>
  <si>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</si>
  <si>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</si>
  <si>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</si>
  <si>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</si>
  <si>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</si>
  <si>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</si>
  <si>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</si>
  <si>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</si>
  <si>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</si>
  <si>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</si>
  <si>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</si>
  <si>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</si>
  <si>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</si>
  <si>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</si>
  <si>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</si>
  <si>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</si>
  <si>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</si>
  <si>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</si>
  <si>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</si>
  <si>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</si>
  <si>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</si>
  <si>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</si>
  <si>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</si>
  <si>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</si>
  <si>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</si>
  <si>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</si>
  <si>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</si>
  <si>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</si>
  <si>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</si>
  <si>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</si>
  <si>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</si>
  <si>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</si>
  <si>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</si>
  <si>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</si>
  <si>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</si>
  <si>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</si>
  <si>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</si>
  <si>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</si>
  <si>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</si>
  <si>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</si>
  <si>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</si>
  <si>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</si>
  <si>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</si>
  <si>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</si>
  <si>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</si>
  <si>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</si>
  <si>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</si>
  <si>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</si>
  <si>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</si>
  <si>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</si>
  <si>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</si>
  <si>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</si>
  <si>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</si>
  <si>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</si>
  <si>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</si>
  <si>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</si>
  <si>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</si>
  <si>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</si>
  <si>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</si>
  <si>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</si>
  <si>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</si>
  <si>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</si>
  <si>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</si>
  <si>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</si>
  <si>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</si>
  <si>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</si>
  <si>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</si>
  <si>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</si>
  <si>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</si>
  <si>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</si>
  <si>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</si>
  <si>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</si>
  <si>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</si>
  <si>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</si>
  <si>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</si>
  <si>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</si>
  <si>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</si>
  <si>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</si>
  <si>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</si>
  <si>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</si>
  <si>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</si>
  <si>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</si>
  <si>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</si>
  <si>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</si>
  <si>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</si>
  <si>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</si>
  <si>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</si>
  <si>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</si>
  <si>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</si>
  <si>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</si>
  <si>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</si>
  <si>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</si>
  <si>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</si>
  <si>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</si>
  <si>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</si>
  <si>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</si>
  <si>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</si>
  <si>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</si>
  <si>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</si>
  <si>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</si>
  <si>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</si>
  <si>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</si>
  <si>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</si>
  <si>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</si>
  <si>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</si>
  <si>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</si>
  <si>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</si>
  <si>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</si>
  <si>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</si>
  <si>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</si>
  <si>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</si>
  <si>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</si>
  <si>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</si>
  <si>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</si>
  <si>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</si>
  <si>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</si>
  <si>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</si>
  <si>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</si>
  <si>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</si>
  <si>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</si>
  <si>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</si>
  <si>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</si>
  <si>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</si>
  <si>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</si>
  <si>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</si>
  <si>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</si>
  <si>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</si>
  <si>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</si>
  <si>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</si>
  <si>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</si>
  <si>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</si>
  <si>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</si>
  <si>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</si>
  <si>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</si>
  <si>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</si>
  <si>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</si>
  <si>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</si>
  <si>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</si>
  <si>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</si>
  <si>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</si>
  <si>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</si>
  <si>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</si>
  <si>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</si>
  <si>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</si>
  <si>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</si>
  <si>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</si>
  <si>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</si>
  <si>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</si>
  <si>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</si>
  <si>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</si>
  <si>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</si>
  <si>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</si>
  <si>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</si>
  <si>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</si>
  <si>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</si>
  <si>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</si>
  <si>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</si>
  <si>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</si>
  <si>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</si>
  <si>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</si>
  <si>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</si>
  <si>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</si>
  <si>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</si>
  <si>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</si>
  <si>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</si>
  <si>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</si>
  <si>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</si>
  <si>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</si>
  <si>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</si>
  <si>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</si>
  <si>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</si>
  <si>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</si>
  <si>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</si>
  <si>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</si>
  <si>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</si>
  <si>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</si>
  <si>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</si>
  <si>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</si>
  <si>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</si>
  <si>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</si>
  <si>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</si>
  <si>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</si>
  <si>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</si>
  <si>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</si>
  <si>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</si>
  <si>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</si>
  <si>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</si>
  <si>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</si>
  <si>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</si>
  <si>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</si>
  <si>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</si>
  <si>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</si>
  <si>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</si>
  <si>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</si>
  <si>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</si>
  <si>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</si>
  <si>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</si>
  <si>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</si>
  <si>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</si>
  <si>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</si>
  <si>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</si>
  <si>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</si>
  <si>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</si>
  <si>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</si>
  <si>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</si>
  <si>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</si>
  <si>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</si>
  <si>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</si>
  <si>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</si>
  <si>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</si>
  <si>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</si>
  <si>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</si>
  <si>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</si>
  <si>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</si>
  <si>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</si>
  <si>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</si>
  <si>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</si>
  <si>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</si>
  <si>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</si>
  <si>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</si>
  <si>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</si>
  <si>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</si>
  <si>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</si>
  <si>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</si>
  <si>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</si>
  <si>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</si>
  <si>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</si>
  <si>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</si>
  <si>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</si>
  <si>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</si>
  <si>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</si>
  <si>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</si>
  <si>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</si>
  <si>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</si>
  <si>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</si>
  <si>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</si>
  <si>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</si>
  <si>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</si>
  <si>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</si>
  <si>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</si>
  <si>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</si>
  <si>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</si>
  <si>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</si>
  <si>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</si>
  <si>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</si>
  <si>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</si>
  <si>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</si>
  <si>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</si>
  <si>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</si>
  <si>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</si>
  <si>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</si>
  <si>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</si>
  <si>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</si>
  <si>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</si>
  <si>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</si>
  <si>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</si>
  <si>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</si>
  <si>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</si>
  <si>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</si>
  <si>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</si>
  <si>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</si>
  <si>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</si>
  <si>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</si>
  <si>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</si>
  <si>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</si>
  <si>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</si>
  <si>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</si>
  <si>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</si>
  <si>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</si>
  <si>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</si>
  <si>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</si>
  <si>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</si>
  <si>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</si>
  <si>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</si>
  <si>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</si>
  <si>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</si>
  <si>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</si>
  <si>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</si>
  <si>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</si>
  <si>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</si>
  <si>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</si>
  <si>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</si>
  <si>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</si>
  <si>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</si>
  <si>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</si>
  <si>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</si>
  <si>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</si>
  <si>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</si>
  <si>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</si>
  <si>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</si>
  <si>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</si>
  <si>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</si>
  <si>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</si>
  <si>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</si>
  <si>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</si>
  <si>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</si>
  <si>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</si>
  <si>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</si>
  <si>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</si>
  <si>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</si>
  <si>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</si>
  <si>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</si>
  <si>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</si>
  <si>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</si>
  <si>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</si>
  <si>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</si>
  <si>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</si>
  <si>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</si>
  <si>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</si>
  <si>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</si>
  <si>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</si>
  <si>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</si>
  <si>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</si>
  <si>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</si>
  <si>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</si>
  <si>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</si>
  <si>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</si>
  <si>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</si>
  <si>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</si>
  <si>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</si>
  <si>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</si>
  <si>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</si>
  <si>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</si>
  <si>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</si>
  <si>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</si>
  <si>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</si>
  <si>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</si>
  <si>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</si>
  <si>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</si>
  <si>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</si>
  <si>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</si>
  <si>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</si>
  <si>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</si>
  <si>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</si>
  <si>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</si>
  <si>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</si>
  <si>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</si>
  <si>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</si>
  <si>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</si>
  <si>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</si>
  <si>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</si>
  <si>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</si>
  <si>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</si>
  <si>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</si>
  <si>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</si>
  <si>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</si>
  <si>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</si>
  <si>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</si>
  <si>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</si>
  <si>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</si>
  <si>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</si>
  <si>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</si>
  <si>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</si>
  <si>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</si>
  <si>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</si>
  <si>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</si>
  <si>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</si>
  <si>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</si>
  <si>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</si>
  <si>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</si>
  <si>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</si>
  <si>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</si>
  <si>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</si>
  <si>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</si>
  <si>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</si>
  <si>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</si>
  <si>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</si>
  <si>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</si>
  <si>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</si>
  <si>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</si>
  <si>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</si>
  <si>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</si>
  <si>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</si>
  <si>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</si>
  <si>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</si>
  <si>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</si>
  <si>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</si>
  <si>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</si>
  <si>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</si>
  <si>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</si>
  <si>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</si>
  <si>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</si>
  <si>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</si>
  <si>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</si>
  <si>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</si>
  <si>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</si>
  <si>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</si>
  <si>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</si>
  <si>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</si>
  <si>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</si>
  <si>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</si>
  <si>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</si>
  <si>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</si>
  <si>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</si>
  <si>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</si>
  <si>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</si>
  <si>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</si>
  <si>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</si>
  <si>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</si>
  <si>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</si>
  <si>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</si>
  <si>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</si>
  <si>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</si>
  <si>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</si>
  <si>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</si>
  <si>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</si>
  <si>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</si>
  <si>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</si>
  <si>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</si>
  <si>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</si>
  <si>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</si>
  <si>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</si>
  <si>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</si>
  <si>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</si>
  <si>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</si>
  <si>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</si>
  <si>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</si>
  <si>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</si>
  <si>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</si>
  <si>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</si>
  <si>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</si>
  <si>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</si>
  <si>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</si>
  <si>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</si>
  <si>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</si>
  <si>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</si>
  <si>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</si>
  <si>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</si>
  <si>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</si>
  <si>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</si>
  <si>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</si>
  <si>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</si>
  <si>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</si>
  <si>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</si>
  <si>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</si>
  <si>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</si>
  <si>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</si>
  <si>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</si>
  <si>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</si>
  <si>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</si>
  <si>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</si>
  <si>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</si>
  <si>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</si>
  <si>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</si>
  <si>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</si>
  <si>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</si>
  <si>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</si>
  <si>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</si>
  <si>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</si>
  <si>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</si>
  <si>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</si>
  <si>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</si>
  <si>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</si>
  <si>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</si>
  <si>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</si>
  <si>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</si>
  <si>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</si>
  <si>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</si>
  <si>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</si>
  <si>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</si>
  <si>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</si>
  <si>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</si>
  <si>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</si>
  <si>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</si>
  <si>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</si>
  <si>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</si>
  <si>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</si>
  <si>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</si>
  <si>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</si>
  <si>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</si>
  <si>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</si>
  <si>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</si>
  <si>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</si>
  <si>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</si>
  <si>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</si>
  <si>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</si>
  <si>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</si>
  <si>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</si>
  <si>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</si>
  <si>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</si>
  <si>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</si>
  <si>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</si>
  <si>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</si>
  <si>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</si>
  <si>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</si>
  <si>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</si>
  <si>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</si>
  <si>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</si>
  <si>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</si>
  <si>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</si>
  <si>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</si>
  <si>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</si>
  <si>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</si>
  <si>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</si>
  <si>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</si>
  <si>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</si>
  <si>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</si>
  <si>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</si>
  <si>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</si>
  <si>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</si>
  <si>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</si>
  <si>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</si>
  <si>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</si>
  <si>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</si>
  <si>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</si>
  <si>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</si>
  <si>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</si>
  <si>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</si>
  <si>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</si>
  <si>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</si>
  <si>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</si>
  <si>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</si>
  <si>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</si>
  <si>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</si>
  <si>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</si>
  <si>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</si>
  <si>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</si>
  <si>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</si>
  <si>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</si>
  <si>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</si>
  <si>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</si>
  <si>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</si>
  <si>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</si>
  <si>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</si>
  <si>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</si>
  <si>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</si>
  <si>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</si>
  <si>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</si>
  <si>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</si>
  <si>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</si>
  <si>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</si>
  <si>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</si>
  <si>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</si>
  <si>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</si>
  <si>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</si>
  <si>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</si>
  <si>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</si>
  <si>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</si>
  <si>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</si>
  <si>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</si>
  <si>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</si>
  <si>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</si>
  <si>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</si>
  <si>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</si>
  <si>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</si>
  <si>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</si>
  <si>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</si>
  <si>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</si>
  <si>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</si>
  <si>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</si>
  <si>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</si>
  <si>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</si>
  <si>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</si>
  <si>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</si>
  <si>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</si>
  <si>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</si>
  <si>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</si>
  <si>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</si>
  <si>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</si>
  <si>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</si>
  <si>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</si>
  <si>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</si>
  <si>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</si>
  <si>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</si>
  <si>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</si>
  <si>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</si>
  <si>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</si>
  <si>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</si>
  <si>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</si>
  <si>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</si>
  <si>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</si>
  <si>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</si>
  <si>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</si>
  <si>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</si>
  <si>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</si>
  <si>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</si>
  <si>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</si>
  <si>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</si>
  <si>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</si>
  <si>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</si>
  <si>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</si>
  <si>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</si>
  <si>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</si>
  <si>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</si>
  <si>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</si>
  <si>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</si>
  <si>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</si>
  <si>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</si>
  <si>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</si>
  <si>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</si>
  <si>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</si>
  <si>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</si>
  <si>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</si>
  <si>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</si>
  <si>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</si>
  <si>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</si>
  <si>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</si>
  <si>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</si>
  <si>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</si>
  <si>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</si>
  <si>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</si>
  <si>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</si>
  <si>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</si>
  <si>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</si>
  <si>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</si>
  <si>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</si>
  <si>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</si>
  <si>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</si>
  <si>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</si>
  <si>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</si>
  <si>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</si>
  <si>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</si>
  <si>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</si>
  <si>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</si>
  <si>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</si>
  <si>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</si>
  <si>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</si>
  <si>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</si>
  <si>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</si>
  <si>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</si>
  <si>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</si>
  <si>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</si>
  <si>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</si>
  <si>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</si>
  <si>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</si>
  <si>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</si>
  <si>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</si>
  <si>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</si>
  <si>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</si>
  <si>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</si>
  <si>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</si>
  <si>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</si>
  <si>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</si>
  <si>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</si>
  <si>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</si>
  <si>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</si>
  <si>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</si>
  <si>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</si>
  <si>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</si>
  <si>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</si>
  <si>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</si>
  <si>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</si>
  <si>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</si>
  <si>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</si>
  <si>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</si>
  <si>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</si>
  <si>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</si>
  <si>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</si>
  <si>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</si>
  <si>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</si>
  <si>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</si>
  <si>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</si>
  <si>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</si>
  <si>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</si>
  <si>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</si>
  <si>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</si>
  <si>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</si>
  <si>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</si>
  <si>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</si>
  <si>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</si>
  <si>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</si>
  <si>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</si>
  <si>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</si>
  <si>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</si>
  <si>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</si>
  <si>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</si>
  <si>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</si>
  <si>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</si>
  <si>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</si>
  <si>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</si>
  <si>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</si>
  <si>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</si>
  <si>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</si>
  <si>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</si>
  <si>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</si>
  <si>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</si>
  <si>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</si>
  <si>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</si>
  <si>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</si>
  <si>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</si>
  <si>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</si>
  <si>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</si>
  <si>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</si>
  <si>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</si>
  <si>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</si>
  <si>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</si>
  <si>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</si>
  <si>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</si>
  <si>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</si>
  <si>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</si>
  <si>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</si>
  <si>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</si>
  <si>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</si>
  <si>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</si>
  <si>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</si>
  <si>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</si>
  <si>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</si>
  <si>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</si>
  <si>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</si>
  <si>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</si>
  <si>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</si>
  <si>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</si>
  <si>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</si>
  <si>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</si>
  <si>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</si>
  <si>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</si>
  <si>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</si>
  <si>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</si>
  <si>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</si>
  <si>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</si>
  <si>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</si>
  <si>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</si>
  <si>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</si>
  <si>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</si>
  <si>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</si>
  <si>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</si>
  <si>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</si>
  <si>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</si>
  <si>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</si>
  <si>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</si>
  <si>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</si>
  <si>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</si>
  <si>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</si>
  <si>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</si>
  <si>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</si>
  <si>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</si>
  <si>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</si>
  <si>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</si>
  <si>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</si>
  <si>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</si>
  <si>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</si>
  <si>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</si>
  <si>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</si>
  <si>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</si>
  <si>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</si>
  <si>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</si>
  <si>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</si>
  <si>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</si>
  <si>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</si>
  <si>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</si>
  <si>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</si>
  <si>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</si>
  <si>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</si>
  <si>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</si>
  <si>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</si>
  <si>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</si>
  <si>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</si>
  <si>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</si>
  <si>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</si>
  <si>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</si>
  <si>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</si>
  <si>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</si>
  <si>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</si>
  <si>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</si>
  <si>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</si>
  <si>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</si>
  <si>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</si>
  <si>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</si>
  <si>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</si>
  <si>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</si>
  <si>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</si>
  <si>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</si>
  <si>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</si>
  <si>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</si>
  <si>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</si>
  <si>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</si>
  <si>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</si>
  <si>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</si>
  <si>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</si>
  <si>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</si>
  <si>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</si>
  <si>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</si>
  <si>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</si>
  <si>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</si>
  <si>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</si>
  <si>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</si>
  <si>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</si>
  <si>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</si>
  <si>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</si>
  <si>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</si>
  <si>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</si>
  <si>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</si>
  <si>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</si>
  <si>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</si>
  <si>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</si>
  <si>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</si>
  <si>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</si>
  <si>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</si>
  <si>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</si>
  <si>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</si>
  <si>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</si>
  <si>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</si>
  <si>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</si>
  <si>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</si>
  <si>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</si>
  <si>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</si>
  <si>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</si>
  <si>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</si>
  <si>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</si>
  <si>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</si>
  <si>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</si>
  <si>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</si>
  <si>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</si>
  <si>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</si>
  <si>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</si>
  <si>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</si>
  <si>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</si>
  <si>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</si>
  <si>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</si>
  <si>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</si>
  <si>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</si>
  <si>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</si>
  <si>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</si>
  <si>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</si>
  <si>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</si>
  <si>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</si>
  <si>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</si>
  <si>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</si>
  <si>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</si>
  <si>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</si>
  <si>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</si>
  <si>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</si>
  <si>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</si>
  <si>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</si>
  <si>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</si>
  <si>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</si>
  <si>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</si>
  <si>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</si>
  <si>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</si>
  <si>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</si>
  <si>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</si>
  <si>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</si>
  <si>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</si>
  <si>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</si>
  <si>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</si>
  <si>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</si>
  <si>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</si>
  <si>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</si>
  <si>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</si>
  <si>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</si>
  <si>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</si>
  <si>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</si>
  <si>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</si>
  <si>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</si>
  <si>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</si>
  <si>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</si>
  <si>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</si>
  <si>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</si>
  <si>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</si>
  <si>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</si>
  <si>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</si>
  <si>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</si>
  <si>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</si>
  <si>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</si>
  <si>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</si>
  <si>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</si>
  <si>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</si>
  <si>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</si>
  <si>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</si>
  <si>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</si>
  <si>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</si>
  <si>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</si>
  <si>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</si>
  <si>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</si>
  <si>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</si>
  <si>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</si>
  <si>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</si>
  <si>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</si>
  <si>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</si>
  <si>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</si>
  <si>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</si>
  <si>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</si>
  <si>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</si>
  <si>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</si>
  <si>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</si>
  <si>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</si>
  <si>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</si>
  <si>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</si>
  <si>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</si>
  <si>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</si>
  <si>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</si>
  <si>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</si>
  <si>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</si>
  <si>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</si>
  <si>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</si>
  <si>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</si>
  <si>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</si>
  <si>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</si>
  <si>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</si>
  <si>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</si>
  <si>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</si>
  <si>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</si>
  <si>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</si>
  <si>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</si>
  <si>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</si>
  <si>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</si>
  <si>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</si>
  <si>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</si>
  <si>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</si>
  <si>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</si>
  <si>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</si>
  <si>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</si>
  <si>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</si>
  <si>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</si>
  <si>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</si>
  <si>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</si>
  <si>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</si>
  <si>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LAFAYETTE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</si>
</sst>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113305.61</v>
      </c>
      <c r="G9" s="18">
        <v>-14646.12</v>
      </c>
      <c r="H9" s="18">
        <v>-2931.16</v>
      </c>
      <c r="I9" s="18"/>
      <c r="J9" s="67">
        <f>SUM(I439)</f>
        <v>211810.11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13177.48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808.94</v>
      </c>
      <c r="H13" s="18">
        <v>2963.17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659.7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113305.61</v>
      </c>
      <c r="G19" s="41">
        <f>SUM(G9:G18)</f>
        <v>-1.1368683772161603E-12</v>
      </c>
      <c r="H19" s="41">
        <f>SUM(H9:H18)</f>
        <v>32.010000000000218</v>
      </c>
      <c r="I19" s="41">
        <f>SUM(I9:I18)</f>
        <v>0</v>
      </c>
      <c r="J19" s="41">
        <f>SUM(J9:J18)</f>
        <v>211810.11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13177.48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95756.04</v>
      </c>
      <c r="G25" s="145"/>
      <c r="H25" s="18">
        <v>32.01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108933.51999999999</v>
      </c>
      <c r="G32" s="41">
        <f>SUM(G22:G31)</f>
        <v>0</v>
      </c>
      <c r="H32" s="41">
        <f>SUM(H22:H31)</f>
        <v>32.01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211810.11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4372.09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4372.09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211810.11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113305.60999999999</v>
      </c>
      <c r="G52" s="41">
        <f>G51+G32</f>
        <v>0</v>
      </c>
      <c r="H52" s="41">
        <f>H51+H32</f>
        <v>32.01</v>
      </c>
      <c r="I52" s="41">
        <f>I51+I32</f>
        <v>0</v>
      </c>
      <c r="J52" s="41">
        <f>J51+J32</f>
        <v>211810.11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1767507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1767507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365.25</v>
      </c>
      <c r="G96" s="18"/>
      <c r="H96" s="18"/>
      <c r="I96" s="18"/>
      <c r="J96" s="18">
        <v>1006.55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24604.799999999999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3317.88</v>
      </c>
      <c r="G110" s="18">
        <v>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3683.13</v>
      </c>
      <c r="G111" s="41">
        <f>SUM(G96:G110)</f>
        <v>24604.799999999999</v>
      </c>
      <c r="H111" s="41">
        <f>SUM(H96:H110)</f>
        <v>0</v>
      </c>
      <c r="I111" s="41">
        <f>SUM(I96:I110)</f>
        <v>0</v>
      </c>
      <c r="J111" s="41">
        <f>SUM(J96:J110)</f>
        <v>1006.55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1771190.13</v>
      </c>
      <c r="G112" s="41">
        <f>G60+G111</f>
        <v>24604.799999999999</v>
      </c>
      <c r="H112" s="41">
        <f>H60+H79+H94+H111</f>
        <v>0</v>
      </c>
      <c r="I112" s="41">
        <f>I60+I111</f>
        <v>0</v>
      </c>
      <c r="J112" s="41">
        <f>J60+J111</f>
        <v>1006.55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664600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664600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345.01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345.01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664600</v>
      </c>
      <c r="G140" s="41">
        <f>G121+SUM(G136:G137)</f>
        <v>345.01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14234.98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24166.13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13848.71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31124.94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168.84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168.84</v>
      </c>
      <c r="G162" s="41">
        <f>SUM(G150:G161)</f>
        <v>13848.71</v>
      </c>
      <c r="H162" s="41">
        <f>SUM(H150:H161)</f>
        <v>69526.05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21825.200000000001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21994.04</v>
      </c>
      <c r="G169" s="41">
        <f>G147+G162+SUM(G163:G168)</f>
        <v>13848.71</v>
      </c>
      <c r="H169" s="41">
        <f>H147+H162+SUM(H163:H168)</f>
        <v>69526.05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13177.48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13177.48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46000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46000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46000</v>
      </c>
      <c r="G192" s="41">
        <f>G183+SUM(G188:G191)</f>
        <v>13177.48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2503784.17</v>
      </c>
      <c r="G193" s="47">
        <f>G112+G140+G169+G192</f>
        <v>51976</v>
      </c>
      <c r="H193" s="47">
        <f>H112+H140+H169+H192</f>
        <v>69526.05</v>
      </c>
      <c r="I193" s="47">
        <f>I112+I140+I169+I192</f>
        <v>0</v>
      </c>
      <c r="J193" s="47">
        <f>J112+J140+J192</f>
        <v>1006.55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668422.09</v>
      </c>
      <c r="G197" s="18">
        <v>256684.76</v>
      </c>
      <c r="H197" s="18">
        <v>48.75</v>
      </c>
      <c r="I197" s="18">
        <v>19178.73</v>
      </c>
      <c r="J197" s="18">
        <v>38002.300000000003</v>
      </c>
      <c r="K197" s="18"/>
      <c r="L197" s="19">
        <f>SUM(F197:K197)</f>
        <v>982336.63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174614.91</v>
      </c>
      <c r="G198" s="18">
        <v>98939.94</v>
      </c>
      <c r="H198" s="18">
        <v>495</v>
      </c>
      <c r="I198" s="18">
        <v>306.7</v>
      </c>
      <c r="J198" s="18"/>
      <c r="K198" s="18"/>
      <c r="L198" s="19">
        <f>SUM(F198:K198)</f>
        <v>274356.55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/>
      <c r="I199" s="18"/>
      <c r="J199" s="18"/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2120</v>
      </c>
      <c r="G200" s="18">
        <v>419.9</v>
      </c>
      <c r="H200" s="18"/>
      <c r="I200" s="18"/>
      <c r="J200" s="18"/>
      <c r="K200" s="18">
        <v>2020.31</v>
      </c>
      <c r="L200" s="19">
        <f>SUM(F200:K200)</f>
        <v>4560.21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75301.77</v>
      </c>
      <c r="G202" s="18">
        <v>25240.81</v>
      </c>
      <c r="H202" s="18">
        <v>91943.4</v>
      </c>
      <c r="I202" s="18">
        <v>718.22</v>
      </c>
      <c r="J202" s="18"/>
      <c r="K202" s="18"/>
      <c r="L202" s="19">
        <f t="shared" ref="L202:L208" si="0">SUM(F202:K202)</f>
        <v>193204.19999999998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69274.039999999994</v>
      </c>
      <c r="G203" s="18">
        <v>20985.57</v>
      </c>
      <c r="H203" s="18"/>
      <c r="I203" s="18">
        <v>3287.97</v>
      </c>
      <c r="J203" s="18"/>
      <c r="K203" s="18">
        <v>11741.22</v>
      </c>
      <c r="L203" s="19">
        <f t="shared" si="0"/>
        <v>105288.79999999999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1625</v>
      </c>
      <c r="G204" s="18">
        <v>213.23</v>
      </c>
      <c r="H204" s="18">
        <v>156996.10999999999</v>
      </c>
      <c r="I204" s="18"/>
      <c r="J204" s="18"/>
      <c r="K204" s="18">
        <v>3570.57</v>
      </c>
      <c r="L204" s="19">
        <f t="shared" si="0"/>
        <v>162404.91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123119</v>
      </c>
      <c r="G205" s="18">
        <v>50129.63</v>
      </c>
      <c r="H205" s="18">
        <v>13956.37</v>
      </c>
      <c r="I205" s="18">
        <v>6367.92</v>
      </c>
      <c r="J205" s="18"/>
      <c r="K205" s="18"/>
      <c r="L205" s="19">
        <f t="shared" si="0"/>
        <v>193572.92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64420.42</v>
      </c>
      <c r="G207" s="18">
        <v>29134.639999999999</v>
      </c>
      <c r="H207" s="18">
        <v>286624.07</v>
      </c>
      <c r="I207" s="18">
        <v>81778.94</v>
      </c>
      <c r="J207" s="18"/>
      <c r="K207" s="18"/>
      <c r="L207" s="19">
        <f t="shared" si="0"/>
        <v>461958.07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130293.91</v>
      </c>
      <c r="I208" s="18"/>
      <c r="J208" s="18"/>
      <c r="K208" s="18"/>
      <c r="L208" s="19">
        <f t="shared" si="0"/>
        <v>130293.91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1178897.23</v>
      </c>
      <c r="G211" s="41">
        <f t="shared" si="1"/>
        <v>481748.48000000004</v>
      </c>
      <c r="H211" s="41">
        <f t="shared" si="1"/>
        <v>680357.61</v>
      </c>
      <c r="I211" s="41">
        <f t="shared" si="1"/>
        <v>111638.48000000001</v>
      </c>
      <c r="J211" s="41">
        <f t="shared" si="1"/>
        <v>38002.300000000003</v>
      </c>
      <c r="K211" s="41">
        <f t="shared" si="1"/>
        <v>17332.099999999999</v>
      </c>
      <c r="L211" s="41">
        <f t="shared" si="1"/>
        <v>2507976.1999999997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1178897.23</v>
      </c>
      <c r="G257" s="41">
        <f t="shared" si="8"/>
        <v>481748.48000000004</v>
      </c>
      <c r="H257" s="41">
        <f t="shared" si="8"/>
        <v>680357.61</v>
      </c>
      <c r="I257" s="41">
        <f t="shared" si="8"/>
        <v>111638.48000000001</v>
      </c>
      <c r="J257" s="41">
        <f t="shared" si="8"/>
        <v>38002.300000000003</v>
      </c>
      <c r="K257" s="41">
        <f t="shared" si="8"/>
        <v>17332.099999999999</v>
      </c>
      <c r="L257" s="41">
        <f t="shared" si="8"/>
        <v>2507976.1999999997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13177.48</v>
      </c>
      <c r="L263" s="19">
        <f>SUM(F263:K263)</f>
        <v>13177.48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13177.48</v>
      </c>
      <c r="L270" s="41">
        <f t="shared" si="9"/>
        <v>13177.48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1178897.23</v>
      </c>
      <c r="G271" s="42">
        <f t="shared" si="11"/>
        <v>481748.48000000004</v>
      </c>
      <c r="H271" s="42">
        <f t="shared" si="11"/>
        <v>680357.61</v>
      </c>
      <c r="I271" s="42">
        <f t="shared" si="11"/>
        <v>111638.48000000001</v>
      </c>
      <c r="J271" s="42">
        <f t="shared" si="11"/>
        <v>38002.300000000003</v>
      </c>
      <c r="K271" s="42">
        <f t="shared" si="11"/>
        <v>30509.579999999998</v>
      </c>
      <c r="L271" s="42">
        <f t="shared" si="11"/>
        <v>2521153.6799999997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37882.71</v>
      </c>
      <c r="G277" s="18">
        <v>2185.88</v>
      </c>
      <c r="H277" s="18"/>
      <c r="I277" s="18"/>
      <c r="J277" s="18"/>
      <c r="K277" s="18"/>
      <c r="L277" s="19">
        <f>SUM(F277:K277)</f>
        <v>40068.589999999997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800</v>
      </c>
      <c r="G282" s="18">
        <v>131.62</v>
      </c>
      <c r="H282" s="18">
        <v>7685</v>
      </c>
      <c r="I282" s="18">
        <v>713.28</v>
      </c>
      <c r="J282" s="18"/>
      <c r="K282" s="18">
        <v>15928</v>
      </c>
      <c r="L282" s="19">
        <f t="shared" si="12"/>
        <v>25257.9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4199.5600000000004</v>
      </c>
      <c r="L283" s="19">
        <f t="shared" si="12"/>
        <v>4199.5600000000004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38682.71</v>
      </c>
      <c r="G290" s="42">
        <f t="shared" si="13"/>
        <v>2317.5</v>
      </c>
      <c r="H290" s="42">
        <f t="shared" si="13"/>
        <v>7685</v>
      </c>
      <c r="I290" s="42">
        <f t="shared" si="13"/>
        <v>713.28</v>
      </c>
      <c r="J290" s="42">
        <f t="shared" si="13"/>
        <v>0</v>
      </c>
      <c r="K290" s="42">
        <f t="shared" si="13"/>
        <v>20127.560000000001</v>
      </c>
      <c r="L290" s="41">
        <f t="shared" si="13"/>
        <v>69526.05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38682.71</v>
      </c>
      <c r="G338" s="41">
        <f t="shared" si="20"/>
        <v>2317.5</v>
      </c>
      <c r="H338" s="41">
        <f t="shared" si="20"/>
        <v>7685</v>
      </c>
      <c r="I338" s="41">
        <f t="shared" si="20"/>
        <v>713.28</v>
      </c>
      <c r="J338" s="41">
        <f t="shared" si="20"/>
        <v>0</v>
      </c>
      <c r="K338" s="41">
        <f t="shared" si="20"/>
        <v>20127.560000000001</v>
      </c>
      <c r="L338" s="41">
        <f t="shared" si="20"/>
        <v>69526.05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38682.71</v>
      </c>
      <c r="G352" s="41">
        <f>G338</f>
        <v>2317.5</v>
      </c>
      <c r="H352" s="41">
        <f>H338</f>
        <v>7685</v>
      </c>
      <c r="I352" s="41">
        <f>I338</f>
        <v>713.28</v>
      </c>
      <c r="J352" s="41">
        <f>J338</f>
        <v>0</v>
      </c>
      <c r="K352" s="47">
        <f>K338+K351</f>
        <v>20127.560000000001</v>
      </c>
      <c r="L352" s="41">
        <f>L338+L351</f>
        <v>69526.05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51976</v>
      </c>
      <c r="I358" s="18"/>
      <c r="J358" s="18"/>
      <c r="K358" s="18"/>
      <c r="L358" s="13">
        <f>SUM(F358:K358)</f>
        <v>51976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51976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51976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273.49</v>
      </c>
      <c r="I396" s="18"/>
      <c r="J396" s="24" t="s">
        <v>289</v>
      </c>
      <c r="K396" s="24" t="s">
        <v>289</v>
      </c>
      <c r="L396" s="56">
        <f t="shared" si="26"/>
        <v>273.49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617.23</v>
      </c>
      <c r="I397" s="18"/>
      <c r="J397" s="24" t="s">
        <v>289</v>
      </c>
      <c r="K397" s="24" t="s">
        <v>289</v>
      </c>
      <c r="L397" s="56">
        <f t="shared" si="26"/>
        <v>617.23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115.83</v>
      </c>
      <c r="I399" s="18"/>
      <c r="J399" s="24" t="s">
        <v>289</v>
      </c>
      <c r="K399" s="24" t="s">
        <v>289</v>
      </c>
      <c r="L399" s="56">
        <f t="shared" si="26"/>
        <v>115.83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1006.5500000000001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1006.5500000000001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1006.5500000000001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1006.5500000000001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46000</v>
      </c>
      <c r="L422" s="56">
        <f t="shared" si="29"/>
        <v>46000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46000</v>
      </c>
      <c r="L427" s="47">
        <f t="shared" si="30"/>
        <v>46000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46000</v>
      </c>
      <c r="L434" s="47">
        <f t="shared" si="32"/>
        <v>46000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159544.56</v>
      </c>
      <c r="G439" s="18">
        <v>52265.55</v>
      </c>
      <c r="H439" s="18"/>
      <c r="I439" s="56">
        <f t="shared" ref="I439:I445" si="33">SUM(F439:H439)</f>
        <v>211810.11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159544.56</v>
      </c>
      <c r="G446" s="13">
        <f>SUM(G439:G445)</f>
        <v>52265.55</v>
      </c>
      <c r="H446" s="13">
        <f>SUM(H439:H445)</f>
        <v>0</v>
      </c>
      <c r="I446" s="13">
        <f>SUM(I439:I445)</f>
        <v>211810.11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159544.56</v>
      </c>
      <c r="G459" s="18">
        <v>52265.55</v>
      </c>
      <c r="H459" s="18"/>
      <c r="I459" s="56">
        <f t="shared" si="34"/>
        <v>211810.11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159544.56</v>
      </c>
      <c r="G460" s="83">
        <f>SUM(G454:G459)</f>
        <v>52265.55</v>
      </c>
      <c r="H460" s="83">
        <f>SUM(H454:H459)</f>
        <v>0</v>
      </c>
      <c r="I460" s="83">
        <f>SUM(I454:I459)</f>
        <v>211810.11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159544.56</v>
      </c>
      <c r="G461" s="42">
        <f>G452+G460</f>
        <v>52265.55</v>
      </c>
      <c r="H461" s="42">
        <f>H452+H460</f>
        <v>0</v>
      </c>
      <c r="I461" s="42">
        <f>I452+I460</f>
        <v>211810.11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21741.599999999999</v>
      </c>
      <c r="G465" s="18">
        <v>0</v>
      </c>
      <c r="H465" s="18">
        <v>0</v>
      </c>
      <c r="I465" s="18"/>
      <c r="J465" s="18">
        <v>256803.56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2503784.17</v>
      </c>
      <c r="G468" s="18">
        <v>51976</v>
      </c>
      <c r="H468" s="18">
        <v>69526.05</v>
      </c>
      <c r="I468" s="18"/>
      <c r="J468" s="18">
        <v>1006.55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>
        <v>0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2503784.17</v>
      </c>
      <c r="G470" s="53">
        <f>SUM(G468:G469)</f>
        <v>51976</v>
      </c>
      <c r="H470" s="53">
        <f>SUM(H468:H469)</f>
        <v>69526.05</v>
      </c>
      <c r="I470" s="53">
        <f>SUM(I468:I469)</f>
        <v>0</v>
      </c>
      <c r="J470" s="53">
        <f>SUM(J468:J469)</f>
        <v>1006.55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2521153.6800000002</v>
      </c>
      <c r="G472" s="18">
        <v>51976</v>
      </c>
      <c r="H472" s="18">
        <v>69526.05</v>
      </c>
      <c r="I472" s="18"/>
      <c r="J472" s="18">
        <v>46000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2521153.6800000002</v>
      </c>
      <c r="G474" s="53">
        <f>SUM(G472:G473)</f>
        <v>51976</v>
      </c>
      <c r="H474" s="53">
        <f>SUM(H472:H473)</f>
        <v>69526.05</v>
      </c>
      <c r="I474" s="53">
        <f>SUM(I472:I473)</f>
        <v>0</v>
      </c>
      <c r="J474" s="53">
        <f>SUM(J472:J473)</f>
        <v>46000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4372.089999999851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211810.11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35000</v>
      </c>
      <c r="G512" s="24" t="s">
        <v>289</v>
      </c>
      <c r="H512" s="18">
        <v>21000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2999825</v>
      </c>
      <c r="G513" s="24" t="s">
        <v>289</v>
      </c>
      <c r="H513" s="18">
        <v>1562054.49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91399.08</v>
      </c>
      <c r="G514" s="24" t="s">
        <v>289</v>
      </c>
      <c r="H514" s="18">
        <v>84027.11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230329.76</v>
      </c>
      <c r="G515" s="24" t="s">
        <v>289</v>
      </c>
      <c r="H515" s="18">
        <v>9450.5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1459142.48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3356553.84</v>
      </c>
      <c r="G517" s="42">
        <f>SUM(G511:G516)</f>
        <v>0</v>
      </c>
      <c r="H517" s="42">
        <f>SUM(H511:H516)</f>
        <v>1676532.1</v>
      </c>
      <c r="I517" s="42">
        <f>SUM(I511:I516)</f>
        <v>1459142.48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212497.62</v>
      </c>
      <c r="G521" s="18">
        <v>101125.82</v>
      </c>
      <c r="H521" s="18">
        <v>495</v>
      </c>
      <c r="I521" s="18">
        <v>306.7</v>
      </c>
      <c r="J521" s="18"/>
      <c r="K521" s="18"/>
      <c r="L521" s="88">
        <f>SUM(F521:K521)</f>
        <v>314425.14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212497.62</v>
      </c>
      <c r="G524" s="108">
        <f t="shared" ref="G524:L524" si="36">SUM(G521:G523)</f>
        <v>101125.82</v>
      </c>
      <c r="H524" s="108">
        <f t="shared" si="36"/>
        <v>495</v>
      </c>
      <c r="I524" s="108">
        <f t="shared" si="36"/>
        <v>306.7</v>
      </c>
      <c r="J524" s="108">
        <f t="shared" si="36"/>
        <v>0</v>
      </c>
      <c r="K524" s="108">
        <f t="shared" si="36"/>
        <v>0</v>
      </c>
      <c r="L524" s="89">
        <f t="shared" si="36"/>
        <v>314425.14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91526.62</v>
      </c>
      <c r="I526" s="18"/>
      <c r="J526" s="18"/>
      <c r="K526" s="18"/>
      <c r="L526" s="88">
        <f>SUM(F526:K526)</f>
        <v>91526.62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91526.62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91526.62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1441.63</v>
      </c>
      <c r="I541" s="18"/>
      <c r="J541" s="18"/>
      <c r="K541" s="18"/>
      <c r="L541" s="88">
        <f>SUM(F541:K541)</f>
        <v>1441.63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1441.63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1441.63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212497.62</v>
      </c>
      <c r="G545" s="89">
        <f t="shared" ref="G545:L545" si="41">G524+G529+G534+G539+G544</f>
        <v>101125.82</v>
      </c>
      <c r="H545" s="89">
        <f t="shared" si="41"/>
        <v>93463.25</v>
      </c>
      <c r="I545" s="89">
        <f t="shared" si="41"/>
        <v>306.7</v>
      </c>
      <c r="J545" s="89">
        <f t="shared" si="41"/>
        <v>0</v>
      </c>
      <c r="K545" s="89">
        <f t="shared" si="41"/>
        <v>0</v>
      </c>
      <c r="L545" s="89">
        <f t="shared" si="41"/>
        <v>407393.39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314425.14</v>
      </c>
      <c r="G549" s="87">
        <f>L526</f>
        <v>91526.62</v>
      </c>
      <c r="H549" s="87">
        <f>L531</f>
        <v>0</v>
      </c>
      <c r="I549" s="87">
        <f>L536</f>
        <v>0</v>
      </c>
      <c r="J549" s="87">
        <f>L541</f>
        <v>1441.63</v>
      </c>
      <c r="K549" s="87">
        <f>SUM(F549:J549)</f>
        <v>407393.39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314425.14</v>
      </c>
      <c r="G552" s="89">
        <f t="shared" si="42"/>
        <v>91526.62</v>
      </c>
      <c r="H552" s="89">
        <f t="shared" si="42"/>
        <v>0</v>
      </c>
      <c r="I552" s="89">
        <f t="shared" si="42"/>
        <v>0</v>
      </c>
      <c r="J552" s="89">
        <f t="shared" si="42"/>
        <v>1441.63</v>
      </c>
      <c r="K552" s="89">
        <f t="shared" si="42"/>
        <v>407393.39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123674</v>
      </c>
      <c r="I591" s="18"/>
      <c r="J591" s="18"/>
      <c r="K591" s="104">
        <f t="shared" ref="K591:K597" si="48">SUM(H591:J591)</f>
        <v>123674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1441.63</v>
      </c>
      <c r="I592" s="18"/>
      <c r="J592" s="18"/>
      <c r="K592" s="104">
        <f t="shared" si="48"/>
        <v>1441.63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5178.28</v>
      </c>
      <c r="I595" s="18"/>
      <c r="J595" s="18"/>
      <c r="K595" s="104">
        <f t="shared" si="48"/>
        <v>5178.28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130293.91</v>
      </c>
      <c r="I598" s="108">
        <f>SUM(I591:I597)</f>
        <v>0</v>
      </c>
      <c r="J598" s="108">
        <f>SUM(J591:J597)</f>
        <v>0</v>
      </c>
      <c r="K598" s="108">
        <f>SUM(K591:K597)</f>
        <v>130293.91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38002.300000000003</v>
      </c>
      <c r="I604" s="18"/>
      <c r="J604" s="18"/>
      <c r="K604" s="104">
        <f>SUM(H604:J604)</f>
        <v>38002.300000000003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38002.300000000003</v>
      </c>
      <c r="I605" s="108">
        <f>SUM(I602:I604)</f>
        <v>0</v>
      </c>
      <c r="J605" s="108">
        <f>SUM(J602:J604)</f>
        <v>0</v>
      </c>
      <c r="K605" s="108">
        <f>SUM(K602:K604)</f>
        <v>38002.300000000003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4567.5</v>
      </c>
      <c r="G611" s="18">
        <v>996.2</v>
      </c>
      <c r="H611" s="18"/>
      <c r="I611" s="18"/>
      <c r="J611" s="18"/>
      <c r="K611" s="18"/>
      <c r="L611" s="88">
        <f>SUM(F611:K611)</f>
        <v>5563.7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4567.5</v>
      </c>
      <c r="G614" s="108">
        <f t="shared" si="49"/>
        <v>996.2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5563.7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113305.61</v>
      </c>
      <c r="H617" s="109">
        <f>SUM(F52)</f>
        <v>113305.60999999999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-1.1368683772161603E-12</v>
      </c>
      <c r="H618" s="109">
        <f>SUM(G52)</f>
        <v>0</v>
      </c>
      <c r="I618" s="121" t="s">
        <v>892</v>
      </c>
      <c r="J618" s="109">
        <f>G618-H618</f>
        <v>-1.1368683772161603E-12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32.010000000000218</v>
      </c>
      <c r="H619" s="109">
        <f>SUM(H52)</f>
        <v>32.01</v>
      </c>
      <c r="I619" s="121" t="s">
        <v>893</v>
      </c>
      <c r="J619" s="109">
        <f>G619-H619</f>
        <v>2.2026824808563106E-13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211810.11</v>
      </c>
      <c r="H621" s="109">
        <f>SUM(J52)</f>
        <v>211810.11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4372.09</v>
      </c>
      <c r="H622" s="109">
        <f>F476</f>
        <v>4372.089999999851</v>
      </c>
      <c r="I622" s="121" t="s">
        <v>101</v>
      </c>
      <c r="J622" s="109">
        <f t="shared" ref="J622:J655" si="50">G622-H622</f>
        <v>1.4915713109076023E-10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211810.11</v>
      </c>
      <c r="H626" s="109">
        <f>J476</f>
        <v>211810.11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2503784.17</v>
      </c>
      <c r="H627" s="104">
        <f>SUM(F468)</f>
        <v>2503784.17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51976</v>
      </c>
      <c r="H628" s="104">
        <f>SUM(G468)</f>
        <v>51976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69526.05</v>
      </c>
      <c r="H629" s="104">
        <f>SUM(H468)</f>
        <v>69526.05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1006.55</v>
      </c>
      <c r="H631" s="104">
        <f>SUM(J468)</f>
        <v>1006.55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2521153.6799999997</v>
      </c>
      <c r="H632" s="104">
        <f>SUM(F472)</f>
        <v>2521153.6800000002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69526.05</v>
      </c>
      <c r="H633" s="104">
        <f>SUM(H472)</f>
        <v>69526.05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51976</v>
      </c>
      <c r="H635" s="104">
        <f>SUM(G472)</f>
        <v>51976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1006.5500000000001</v>
      </c>
      <c r="H637" s="164">
        <f>SUM(J468)</f>
        <v>1006.55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46000</v>
      </c>
      <c r="H638" s="164">
        <f>SUM(J472)</f>
        <v>46000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159544.56</v>
      </c>
      <c r="H639" s="104">
        <f>SUM(F461)</f>
        <v>159544.56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52265.55</v>
      </c>
      <c r="H640" s="104">
        <f>SUM(G461)</f>
        <v>52265.55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211810.11</v>
      </c>
      <c r="H642" s="104">
        <f>SUM(I461)</f>
        <v>211810.11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1006.55</v>
      </c>
      <c r="H644" s="104">
        <f>H408</f>
        <v>1006.5500000000001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1006.55</v>
      </c>
      <c r="H646" s="104">
        <f>L408</f>
        <v>1006.5500000000001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130293.91</v>
      </c>
      <c r="H647" s="104">
        <f>L208+L226+L244</f>
        <v>130293.91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38002.300000000003</v>
      </c>
      <c r="H648" s="104">
        <f>(J257+J338)-(J255+J336)</f>
        <v>38002.300000000003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130293.91</v>
      </c>
      <c r="H649" s="104">
        <f>H598</f>
        <v>130293.91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13177.48</v>
      </c>
      <c r="H652" s="104">
        <f>K263+K345</f>
        <v>13177.48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2629478.2499999995</v>
      </c>
      <c r="G660" s="19">
        <f>(L229+L309+L359)</f>
        <v>0</v>
      </c>
      <c r="H660" s="19">
        <f>(L247+L328+L360)</f>
        <v>0</v>
      </c>
      <c r="I660" s="19">
        <f>SUM(F660:H660)</f>
        <v>2629478.2499999995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24604.799999999999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24604.799999999999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130293.91</v>
      </c>
      <c r="G662" s="19">
        <f>(L226+L306)-(J226+J306)</f>
        <v>0</v>
      </c>
      <c r="H662" s="19">
        <f>(L244+L325)-(J244+J325)</f>
        <v>0</v>
      </c>
      <c r="I662" s="19">
        <f>SUM(F662:H662)</f>
        <v>130293.91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43566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43566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2431013.5399999996</v>
      </c>
      <c r="G664" s="19">
        <f>G660-SUM(G661:G663)</f>
        <v>0</v>
      </c>
      <c r="H664" s="19">
        <f>H660-SUM(H661:H663)</f>
        <v>0</v>
      </c>
      <c r="I664" s="19">
        <f>I660-SUM(I661:I663)</f>
        <v>2431013.5399999996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111.7</v>
      </c>
      <c r="G665" s="248"/>
      <c r="H665" s="248"/>
      <c r="I665" s="19">
        <f>SUM(F665:H665)</f>
        <v>111.7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21763.77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21763.77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21763.77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21763.77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LAFAYETTE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668422.09</v>
      </c>
      <c r="C9" s="229">
        <f>'DOE25'!G197+'DOE25'!G215+'DOE25'!G233+'DOE25'!G276+'DOE25'!G295+'DOE25'!G314</f>
        <v>256684.76</v>
      </c>
    </row>
    <row r="10" spans="1:3" x14ac:dyDescent="0.2">
      <c r="A10" t="s">
        <v>779</v>
      </c>
      <c r="B10" s="240">
        <v>634464.21</v>
      </c>
      <c r="C10" s="240">
        <v>252493.92</v>
      </c>
    </row>
    <row r="11" spans="1:3" x14ac:dyDescent="0.2">
      <c r="A11" t="s">
        <v>780</v>
      </c>
      <c r="B11" s="240">
        <v>14216.63</v>
      </c>
      <c r="C11" s="240">
        <v>2680.63</v>
      </c>
    </row>
    <row r="12" spans="1:3" x14ac:dyDescent="0.2">
      <c r="A12" t="s">
        <v>781</v>
      </c>
      <c r="B12" s="240">
        <v>19741.25</v>
      </c>
      <c r="C12" s="240">
        <v>1510.21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668422.09</v>
      </c>
      <c r="C13" s="231">
        <f>SUM(C10:C12)</f>
        <v>256684.76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212497.62</v>
      </c>
      <c r="C18" s="229">
        <f>'DOE25'!G198+'DOE25'!G216+'DOE25'!G234+'DOE25'!G277+'DOE25'!G296+'DOE25'!G315</f>
        <v>101125.82</v>
      </c>
    </row>
    <row r="19" spans="1:3" x14ac:dyDescent="0.2">
      <c r="A19" t="s">
        <v>779</v>
      </c>
      <c r="B19" s="240">
        <v>140926.56</v>
      </c>
      <c r="C19" s="240">
        <v>94873.94</v>
      </c>
    </row>
    <row r="20" spans="1:3" x14ac:dyDescent="0.2">
      <c r="A20" t="s">
        <v>780</v>
      </c>
      <c r="B20" s="240">
        <v>71571.06</v>
      </c>
      <c r="C20" s="240">
        <v>6251.88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212497.62</v>
      </c>
      <c r="C22" s="231">
        <f>SUM(C19:C21)</f>
        <v>101125.82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2120</v>
      </c>
      <c r="C36" s="235">
        <f>'DOE25'!G200+'DOE25'!G218+'DOE25'!G236+'DOE25'!G279+'DOE25'!G298+'DOE25'!G317</f>
        <v>419.9</v>
      </c>
    </row>
    <row r="37" spans="1:3" x14ac:dyDescent="0.2">
      <c r="A37" t="s">
        <v>779</v>
      </c>
      <c r="B37" s="240">
        <v>2120</v>
      </c>
      <c r="C37" s="240">
        <v>419.9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2120</v>
      </c>
      <c r="C40" s="231">
        <f>SUM(C37:C39)</f>
        <v>419.9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2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LAFAYETTE REGIONAL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1261253.3899999999</v>
      </c>
      <c r="D5" s="20">
        <f>SUM('DOE25'!L197:L200)+SUM('DOE25'!L215:L218)+SUM('DOE25'!L233:L236)-F5-G5</f>
        <v>1221230.7799999998</v>
      </c>
      <c r="E5" s="243"/>
      <c r="F5" s="255">
        <f>SUM('DOE25'!J197:J200)+SUM('DOE25'!J215:J218)+SUM('DOE25'!J233:J236)</f>
        <v>38002.300000000003</v>
      </c>
      <c r="G5" s="53">
        <f>SUM('DOE25'!K197:K200)+SUM('DOE25'!K215:K218)+SUM('DOE25'!K233:K236)</f>
        <v>2020.31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193204.19999999998</v>
      </c>
      <c r="D6" s="20">
        <f>'DOE25'!L202+'DOE25'!L220+'DOE25'!L238-F6-G6</f>
        <v>193204.19999999998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105288.79999999999</v>
      </c>
      <c r="D7" s="20">
        <f>'DOE25'!L203+'DOE25'!L221+'DOE25'!L239-F7-G7</f>
        <v>93547.579999999987</v>
      </c>
      <c r="E7" s="243"/>
      <c r="F7" s="255">
        <f>'DOE25'!J203+'DOE25'!J221+'DOE25'!J239</f>
        <v>0</v>
      </c>
      <c r="G7" s="53">
        <f>'DOE25'!K203+'DOE25'!K221+'DOE25'!K239</f>
        <v>11741.22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117033.93999999999</v>
      </c>
      <c r="D8" s="243"/>
      <c r="E8" s="20">
        <f>'DOE25'!L204+'DOE25'!L222+'DOE25'!L240-F8-G8-D9-D11</f>
        <v>113463.36999999998</v>
      </c>
      <c r="F8" s="255">
        <f>'DOE25'!J204+'DOE25'!J222+'DOE25'!J240</f>
        <v>0</v>
      </c>
      <c r="G8" s="53">
        <f>'DOE25'!K204+'DOE25'!K222+'DOE25'!K240</f>
        <v>3570.57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24717.919999999998</v>
      </c>
      <c r="D9" s="244">
        <v>24717.919999999998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7050</v>
      </c>
      <c r="D10" s="243"/>
      <c r="E10" s="244">
        <v>7050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20653.05</v>
      </c>
      <c r="D11" s="244">
        <v>20653.05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193572.92</v>
      </c>
      <c r="D12" s="20">
        <f>'DOE25'!L205+'DOE25'!L223+'DOE25'!L241-F12-G12</f>
        <v>193572.92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461958.07</v>
      </c>
      <c r="D14" s="20">
        <f>'DOE25'!L207+'DOE25'!L225+'DOE25'!L243-F14-G14</f>
        <v>461958.07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130293.91</v>
      </c>
      <c r="D15" s="20">
        <f>'DOE25'!L208+'DOE25'!L226+'DOE25'!L244-F15-G15</f>
        <v>130293.91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51976</v>
      </c>
      <c r="D29" s="20">
        <f>'DOE25'!L358+'DOE25'!L359+'DOE25'!L360-'DOE25'!I367-F29-G29</f>
        <v>51976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69526.05</v>
      </c>
      <c r="D31" s="20">
        <f>'DOE25'!L290+'DOE25'!L309+'DOE25'!L328+'DOE25'!L333+'DOE25'!L334+'DOE25'!L335-F31-G31</f>
        <v>49398.490000000005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20127.560000000001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2440552.92</v>
      </c>
      <c r="E33" s="246">
        <f>SUM(E5:E31)</f>
        <v>120513.36999999998</v>
      </c>
      <c r="F33" s="246">
        <f>SUM(F5:F31)</f>
        <v>38002.300000000003</v>
      </c>
      <c r="G33" s="246">
        <f>SUM(G5:G31)</f>
        <v>37459.660000000003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120513.36999999998</v>
      </c>
      <c r="E35" s="249"/>
    </row>
    <row r="36" spans="2:8" ht="12" thickTop="1" x14ac:dyDescent="0.2">
      <c r="B36" t="s">
        <v>815</v>
      </c>
      <c r="D36" s="20">
        <f>D33</f>
        <v>2440552.92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113305.61</v>
      </c>
      <c r="D8" s="95">
        <f>'DOE25'!G9</f>
        <v>-14646.12</v>
      </c>
      <c r="E8" s="95">
        <f>'DOE25'!H9</f>
        <v>-2931.16</v>
      </c>
      <c r="F8" s="95">
        <f>'DOE25'!I9</f>
        <v>0</v>
      </c>
      <c r="G8" s="95">
        <f>'DOE25'!J9</f>
        <v>211810.11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13177.48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808.94</v>
      </c>
      <c r="E12" s="95">
        <f>'DOE25'!H13</f>
        <v>2963.17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659.7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113305.61</v>
      </c>
      <c r="D18" s="41">
        <f>SUM(D8:D17)</f>
        <v>-1.1368683772161603E-12</v>
      </c>
      <c r="E18" s="41">
        <f>SUM(E8:E17)</f>
        <v>32.010000000000218</v>
      </c>
      <c r="F18" s="41">
        <f>SUM(F8:F17)</f>
        <v>0</v>
      </c>
      <c r="G18" s="41">
        <f>SUM(G8:G17)</f>
        <v>211810.11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13177.48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95756.04</v>
      </c>
      <c r="D24" s="95">
        <f>'DOE25'!G25</f>
        <v>0</v>
      </c>
      <c r="E24" s="95">
        <f>'DOE25'!H25</f>
        <v>32.01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108933.51999999999</v>
      </c>
      <c r="D31" s="41">
        <f>SUM(D21:D30)</f>
        <v>0</v>
      </c>
      <c r="E31" s="41">
        <f>SUM(E21:E30)</f>
        <v>32.01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211810.11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4372.09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4372.09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211810.11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113305.60999999999</v>
      </c>
      <c r="D51" s="41">
        <f>D50+D31</f>
        <v>0</v>
      </c>
      <c r="E51" s="41">
        <f>E50+E31</f>
        <v>32.01</v>
      </c>
      <c r="F51" s="41">
        <f>F50+F31</f>
        <v>0</v>
      </c>
      <c r="G51" s="41">
        <f>G50+G31</f>
        <v>211810.11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1767507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365.25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1006.55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24604.799999999999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3317.88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3683.13</v>
      </c>
      <c r="D62" s="130">
        <f>SUM(D57:D61)</f>
        <v>24604.799999999999</v>
      </c>
      <c r="E62" s="130">
        <f>SUM(E57:E61)</f>
        <v>0</v>
      </c>
      <c r="F62" s="130">
        <f>SUM(F57:F61)</f>
        <v>0</v>
      </c>
      <c r="G62" s="130">
        <f>SUM(G57:G61)</f>
        <v>1006.55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1771190.13</v>
      </c>
      <c r="D63" s="22">
        <f>D56+D62</f>
        <v>24604.799999999999</v>
      </c>
      <c r="E63" s="22">
        <f>E56+E62</f>
        <v>0</v>
      </c>
      <c r="F63" s="22">
        <f>F56+F62</f>
        <v>0</v>
      </c>
      <c r="G63" s="22">
        <f>G56+G62</f>
        <v>1006.55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664600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664600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345.01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345.01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664600</v>
      </c>
      <c r="D81" s="130">
        <f>SUM(D79:D80)+D78+D70</f>
        <v>345.01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168.84</v>
      </c>
      <c r="D88" s="95">
        <f>SUM('DOE25'!G153:G161)</f>
        <v>13848.71</v>
      </c>
      <c r="E88" s="95">
        <f>SUM('DOE25'!H153:H161)</f>
        <v>69526.05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21825.200000000001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21994.04</v>
      </c>
      <c r="D91" s="131">
        <f>SUM(D85:D90)</f>
        <v>13848.71</v>
      </c>
      <c r="E91" s="131">
        <f>SUM(E85:E90)</f>
        <v>69526.05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13177.48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46000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46000</v>
      </c>
      <c r="D103" s="86">
        <f>SUM(D93:D102)</f>
        <v>13177.48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2503784.17</v>
      </c>
      <c r="D104" s="86">
        <f>D63+D81+D91+D103</f>
        <v>51976</v>
      </c>
      <c r="E104" s="86">
        <f>E63+E81+E91+E103</f>
        <v>69526.05</v>
      </c>
      <c r="F104" s="86">
        <f>F63+F81+F91+F103</f>
        <v>0</v>
      </c>
      <c r="G104" s="86">
        <f>G63+G81+G103</f>
        <v>1006.55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982336.63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274356.55</v>
      </c>
      <c r="D110" s="24" t="s">
        <v>289</v>
      </c>
      <c r="E110" s="95">
        <f>('DOE25'!L277)+('DOE25'!L296)+('DOE25'!L315)</f>
        <v>40068.589999999997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4560.21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1261253.3899999999</v>
      </c>
      <c r="D115" s="86">
        <f>SUM(D109:D114)</f>
        <v>0</v>
      </c>
      <c r="E115" s="86">
        <f>SUM(E109:E114)</f>
        <v>40068.589999999997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193204.19999999998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105288.79999999999</v>
      </c>
      <c r="D119" s="24" t="s">
        <v>289</v>
      </c>
      <c r="E119" s="95">
        <f>+('DOE25'!L282)+('DOE25'!L301)+('DOE25'!L320)</f>
        <v>25257.9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162404.91</v>
      </c>
      <c r="D120" s="24" t="s">
        <v>289</v>
      </c>
      <c r="E120" s="95">
        <f>+('DOE25'!L283)+('DOE25'!L302)+('DOE25'!L321)</f>
        <v>4199.5600000000004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193572.92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461958.07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130293.91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51976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1246722.81</v>
      </c>
      <c r="D128" s="86">
        <f>SUM(D118:D127)</f>
        <v>51976</v>
      </c>
      <c r="E128" s="86">
        <f>SUM(E118:E127)</f>
        <v>29457.460000000003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46000</v>
      </c>
    </row>
    <row r="135" spans="1:7" x14ac:dyDescent="0.2">
      <c r="A135" t="s">
        <v>233</v>
      </c>
      <c r="B135" s="32" t="s">
        <v>234</v>
      </c>
      <c r="C135" s="95">
        <f>'DOE25'!L263</f>
        <v>13177.48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1006.5500000000001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-1006.5500000000001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13177.48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46000</v>
      </c>
    </row>
    <row r="145" spans="1:9" ht="12.75" thickTop="1" thickBot="1" x14ac:dyDescent="0.25">
      <c r="A145" s="33" t="s">
        <v>244</v>
      </c>
      <c r="C145" s="86">
        <f>(C115+C128+C144)</f>
        <v>2521153.6800000002</v>
      </c>
      <c r="D145" s="86">
        <f>(D115+D128+D144)</f>
        <v>51976</v>
      </c>
      <c r="E145" s="86">
        <f>(E115+E128+E144)</f>
        <v>69526.05</v>
      </c>
      <c r="F145" s="86">
        <f>(F115+F128+F144)</f>
        <v>0</v>
      </c>
      <c r="G145" s="86">
        <f>(G115+G128+G144)</f>
        <v>46000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LAFAYETTE REGIONAL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21764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21764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982337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314425</v>
      </c>
      <c r="D11" s="182">
        <f>ROUND((C11/$C$28)*100,1)</f>
        <v>12.1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4560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193204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130547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166604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193573</v>
      </c>
      <c r="D18" s="182">
        <f t="shared" si="0"/>
        <v>7.4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461958</v>
      </c>
      <c r="D20" s="182">
        <f t="shared" si="0"/>
        <v>17.7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130294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27371.200000000001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2604873.2000000002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2604873.2000000002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1767507</v>
      </c>
      <c r="D35" s="182">
        <f t="shared" ref="D35:D40" si="1">ROUND((C35/$C$41)*100,1)</f>
        <v>69.5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4689.6799999999348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664600</v>
      </c>
      <c r="D37" s="182">
        <f t="shared" si="1"/>
        <v>26.1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345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105369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2542510.6799999997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LAFAYETTE REGIONAL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2015-10-16T17:46:03Z</cp:lastPrinted>
  <dcterms:created xsi:type="dcterms:W3CDTF">1997-12-04T19:04:30Z</dcterms:created>
  <dcterms:modified xsi:type="dcterms:W3CDTF">2015-10-16T17:46:07Z</dcterms:modified>
</cp:coreProperties>
</file>