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30A" lockStructure="1"/>
  <bookViews>
    <workbookView xWindow="900" yWindow="-90" windowWidth="12735" windowHeight="6600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20" i="2" s="1"/>
  <c r="D39" i="13"/>
  <c r="F13" i="13"/>
  <c r="G13" i="13"/>
  <c r="L206" i="1"/>
  <c r="C122" i="2" s="1"/>
  <c r="L224" i="1"/>
  <c r="L242" i="1"/>
  <c r="F16" i="13"/>
  <c r="G16" i="13"/>
  <c r="L209" i="1"/>
  <c r="C125" i="2" s="1"/>
  <c r="L227" i="1"/>
  <c r="L245" i="1"/>
  <c r="F5" i="13"/>
  <c r="G5" i="13"/>
  <c r="D5" i="13" s="1"/>
  <c r="C5" i="13" s="1"/>
  <c r="L197" i="1"/>
  <c r="L198" i="1"/>
  <c r="L199" i="1"/>
  <c r="C111" i="2" s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C16" i="10" s="1"/>
  <c r="L221" i="1"/>
  <c r="L239" i="1"/>
  <c r="F12" i="13"/>
  <c r="G12" i="13"/>
  <c r="L205" i="1"/>
  <c r="L223" i="1"/>
  <c r="L241" i="1"/>
  <c r="C18" i="10" s="1"/>
  <c r="F14" i="13"/>
  <c r="G14" i="13"/>
  <c r="L207" i="1"/>
  <c r="L225" i="1"/>
  <c r="D14" i="13" s="1"/>
  <c r="C14" i="13" s="1"/>
  <c r="L243" i="1"/>
  <c r="C123" i="2" s="1"/>
  <c r="F15" i="13"/>
  <c r="G15" i="13"/>
  <c r="L208" i="1"/>
  <c r="F662" i="1" s="1"/>
  <c r="L226" i="1"/>
  <c r="G662" i="1" s="1"/>
  <c r="L244" i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L359" i="1"/>
  <c r="L360" i="1"/>
  <c r="D127" i="2" s="1"/>
  <c r="D128" i="2" s="1"/>
  <c r="I367" i="1"/>
  <c r="I369" i="1" s="1"/>
  <c r="H634" i="1" s="1"/>
  <c r="J290" i="1"/>
  <c r="J309" i="1"/>
  <c r="J328" i="1"/>
  <c r="K290" i="1"/>
  <c r="K309" i="1"/>
  <c r="K328" i="1"/>
  <c r="L276" i="1"/>
  <c r="L277" i="1"/>
  <c r="C11" i="10" s="1"/>
  <c r="L278" i="1"/>
  <c r="L279" i="1"/>
  <c r="L281" i="1"/>
  <c r="E118" i="2" s="1"/>
  <c r="L282" i="1"/>
  <c r="L283" i="1"/>
  <c r="L284" i="1"/>
  <c r="L285" i="1"/>
  <c r="E122" i="2" s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28" i="1" s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C32" i="10" s="1"/>
  <c r="L342" i="1"/>
  <c r="L255" i="1"/>
  <c r="L336" i="1"/>
  <c r="E130" i="2" s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I60" i="1"/>
  <c r="F79" i="1"/>
  <c r="C57" i="2" s="1"/>
  <c r="F94" i="1"/>
  <c r="C58" i="2" s="1"/>
  <c r="F111" i="1"/>
  <c r="G111" i="1"/>
  <c r="H79" i="1"/>
  <c r="E57" i="2" s="1"/>
  <c r="E62" i="2" s="1"/>
  <c r="E63" i="2" s="1"/>
  <c r="H94" i="1"/>
  <c r="H112" i="1" s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40" i="1" s="1"/>
  <c r="J136" i="1"/>
  <c r="F147" i="1"/>
  <c r="F162" i="1"/>
  <c r="G147" i="1"/>
  <c r="D85" i="2" s="1"/>
  <c r="D91" i="2" s="1"/>
  <c r="G162" i="1"/>
  <c r="H147" i="1"/>
  <c r="H162" i="1"/>
  <c r="H169" i="1" s="1"/>
  <c r="I147" i="1"/>
  <c r="I169" i="1" s="1"/>
  <c r="I162" i="1"/>
  <c r="C12" i="10"/>
  <c r="C17" i="10"/>
  <c r="C21" i="10"/>
  <c r="L250" i="1"/>
  <c r="L332" i="1"/>
  <c r="L254" i="1"/>
  <c r="C25" i="10"/>
  <c r="L268" i="1"/>
  <c r="L269" i="1"/>
  <c r="L349" i="1"/>
  <c r="C26" i="10" s="1"/>
  <c r="L350" i="1"/>
  <c r="E143" i="2" s="1"/>
  <c r="I665" i="1"/>
  <c r="I670" i="1"/>
  <c r="G661" i="1"/>
  <c r="H661" i="1"/>
  <c r="H662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K549" i="1" s="1"/>
  <c r="L522" i="1"/>
  <c r="F550" i="1" s="1"/>
  <c r="L523" i="1"/>
  <c r="F551" i="1" s="1"/>
  <c r="L526" i="1"/>
  <c r="G549" i="1" s="1"/>
  <c r="L527" i="1"/>
  <c r="G550" i="1" s="1"/>
  <c r="G552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D18" i="2" s="1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F56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E112" i="2"/>
  <c r="C113" i="2"/>
  <c r="E113" i="2"/>
  <c r="E114" i="2"/>
  <c r="D115" i="2"/>
  <c r="F115" i="2"/>
  <c r="G115" i="2"/>
  <c r="E119" i="2"/>
  <c r="E120" i="2"/>
  <c r="C121" i="2"/>
  <c r="E121" i="2"/>
  <c r="E123" i="2"/>
  <c r="E124" i="2"/>
  <c r="E125" i="2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F192" i="1" s="1"/>
  <c r="I177" i="1"/>
  <c r="F183" i="1"/>
  <c r="G183" i="1"/>
  <c r="G192" i="1" s="1"/>
  <c r="H183" i="1"/>
  <c r="H192" i="1" s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I211" i="1"/>
  <c r="J211" i="1"/>
  <c r="J257" i="1" s="1"/>
  <c r="J271" i="1" s="1"/>
  <c r="K211" i="1"/>
  <c r="K257" i="1" s="1"/>
  <c r="K271" i="1" s="1"/>
  <c r="F229" i="1"/>
  <c r="G229" i="1"/>
  <c r="H229" i="1"/>
  <c r="I229" i="1"/>
  <c r="I257" i="1" s="1"/>
  <c r="I271" i="1" s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H643" i="1" s="1"/>
  <c r="H408" i="1"/>
  <c r="H644" i="1" s="1"/>
  <c r="J644" i="1" s="1"/>
  <c r="I408" i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F460" i="1"/>
  <c r="G460" i="1"/>
  <c r="H460" i="1"/>
  <c r="F461" i="1"/>
  <c r="H639" i="1" s="1"/>
  <c r="G461" i="1"/>
  <c r="H461" i="1"/>
  <c r="F470" i="1"/>
  <c r="G470" i="1"/>
  <c r="H470" i="1"/>
  <c r="I470" i="1"/>
  <c r="I476" i="1" s="1"/>
  <c r="H625" i="1" s="1"/>
  <c r="J625" i="1" s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G545" i="1" s="1"/>
  <c r="H524" i="1"/>
  <c r="I524" i="1"/>
  <c r="J524" i="1"/>
  <c r="J545" i="1" s="1"/>
  <c r="K524" i="1"/>
  <c r="K545" i="1" s="1"/>
  <c r="F529" i="1"/>
  <c r="G529" i="1"/>
  <c r="H529" i="1"/>
  <c r="H545" i="1" s="1"/>
  <c r="I529" i="1"/>
  <c r="J529" i="1"/>
  <c r="K529" i="1"/>
  <c r="L529" i="1"/>
  <c r="F534" i="1"/>
  <c r="G534" i="1"/>
  <c r="H534" i="1"/>
  <c r="I534" i="1"/>
  <c r="I545" i="1" s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60" i="1" s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K571" i="1" s="1"/>
  <c r="L567" i="1"/>
  <c r="L570" i="1" s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40" i="1"/>
  <c r="J640" i="1" s="1"/>
  <c r="H640" i="1"/>
  <c r="G641" i="1"/>
  <c r="H641" i="1"/>
  <c r="J641" i="1" s="1"/>
  <c r="G643" i="1"/>
  <c r="G644" i="1"/>
  <c r="H647" i="1"/>
  <c r="G651" i="1"/>
  <c r="G652" i="1"/>
  <c r="H652" i="1"/>
  <c r="G653" i="1"/>
  <c r="H653" i="1"/>
  <c r="G654" i="1"/>
  <c r="H654" i="1"/>
  <c r="H655" i="1"/>
  <c r="L256" i="1"/>
  <c r="G164" i="2"/>
  <c r="L351" i="1"/>
  <c r="A31" i="12"/>
  <c r="C70" i="2"/>
  <c r="A40" i="12"/>
  <c r="D62" i="2"/>
  <c r="D18" i="13"/>
  <c r="C18" i="13" s="1"/>
  <c r="D17" i="13"/>
  <c r="C17" i="13" s="1"/>
  <c r="F78" i="2"/>
  <c r="F81" i="2" s="1"/>
  <c r="C78" i="2"/>
  <c r="D50" i="2"/>
  <c r="G156" i="2"/>
  <c r="D19" i="13"/>
  <c r="C19" i="13" s="1"/>
  <c r="E78" i="2"/>
  <c r="E81" i="2" s="1"/>
  <c r="F112" i="1"/>
  <c r="J571" i="1"/>
  <c r="D81" i="2"/>
  <c r="H476" i="1"/>
  <c r="H624" i="1" s="1"/>
  <c r="G476" i="1"/>
  <c r="H623" i="1" s="1"/>
  <c r="G338" i="1"/>
  <c r="G352" i="1" s="1"/>
  <c r="F169" i="1"/>
  <c r="H257" i="1"/>
  <c r="G22" i="2"/>
  <c r="H552" i="1"/>
  <c r="L401" i="1"/>
  <c r="C139" i="2" s="1"/>
  <c r="A13" i="12"/>
  <c r="F22" i="13"/>
  <c r="C22" i="13" s="1"/>
  <c r="H25" i="13"/>
  <c r="C25" i="13" s="1"/>
  <c r="H571" i="1"/>
  <c r="H338" i="1"/>
  <c r="H352" i="1" s="1"/>
  <c r="F338" i="1"/>
  <c r="F352" i="1" s="1"/>
  <c r="F552" i="1"/>
  <c r="E16" i="13"/>
  <c r="C16" i="13" s="1"/>
  <c r="I571" i="1"/>
  <c r="G36" i="2"/>
  <c r="L565" i="1"/>
  <c r="K551" i="1"/>
  <c r="H33" i="13"/>
  <c r="L614" i="1" l="1"/>
  <c r="J651" i="1"/>
  <c r="K598" i="1"/>
  <c r="G647" i="1" s="1"/>
  <c r="J647" i="1" s="1"/>
  <c r="L247" i="1"/>
  <c r="H660" i="1"/>
  <c r="H664" i="1" s="1"/>
  <c r="L229" i="1"/>
  <c r="G660" i="1" s="1"/>
  <c r="G664" i="1" s="1"/>
  <c r="F476" i="1"/>
  <c r="H622" i="1" s="1"/>
  <c r="J622" i="1" s="1"/>
  <c r="J476" i="1"/>
  <c r="H626" i="1" s="1"/>
  <c r="C91" i="2"/>
  <c r="G624" i="1"/>
  <c r="J624" i="1"/>
  <c r="C18" i="2"/>
  <c r="J655" i="1"/>
  <c r="G645" i="1"/>
  <c r="J645" i="1" s="1"/>
  <c r="J643" i="1"/>
  <c r="J623" i="1"/>
  <c r="C10" i="10"/>
  <c r="J617" i="1"/>
  <c r="J634" i="1"/>
  <c r="E128" i="2"/>
  <c r="I662" i="1"/>
  <c r="J639" i="1"/>
  <c r="K550" i="1"/>
  <c r="K552" i="1" s="1"/>
  <c r="C81" i="2"/>
  <c r="K500" i="1"/>
  <c r="I452" i="1"/>
  <c r="I461" i="1" s="1"/>
  <c r="H642" i="1" s="1"/>
  <c r="C112" i="2"/>
  <c r="C115" i="2" s="1"/>
  <c r="C20" i="10"/>
  <c r="E13" i="13"/>
  <c r="C13" i="13" s="1"/>
  <c r="E8" i="13"/>
  <c r="C8" i="13" s="1"/>
  <c r="D7" i="13"/>
  <c r="C7" i="13" s="1"/>
  <c r="D12" i="13"/>
  <c r="C12" i="13" s="1"/>
  <c r="L290" i="1"/>
  <c r="G650" i="1"/>
  <c r="L539" i="1"/>
  <c r="K503" i="1"/>
  <c r="L382" i="1"/>
  <c r="G636" i="1" s="1"/>
  <c r="J636" i="1" s="1"/>
  <c r="K338" i="1"/>
  <c r="K352" i="1" s="1"/>
  <c r="E109" i="2"/>
  <c r="E115" i="2" s="1"/>
  <c r="E145" i="2" s="1"/>
  <c r="G81" i="2"/>
  <c r="C62" i="2"/>
  <c r="C63" i="2" s="1"/>
  <c r="C104" i="2" s="1"/>
  <c r="F661" i="1"/>
  <c r="I661" i="1" s="1"/>
  <c r="C19" i="10"/>
  <c r="C15" i="10"/>
  <c r="G112" i="1"/>
  <c r="H271" i="1"/>
  <c r="D29" i="13"/>
  <c r="C29" i="13" s="1"/>
  <c r="D63" i="2"/>
  <c r="L534" i="1"/>
  <c r="I460" i="1"/>
  <c r="I446" i="1"/>
  <c r="G642" i="1" s="1"/>
  <c r="D145" i="2"/>
  <c r="C119" i="2"/>
  <c r="C128" i="2" s="1"/>
  <c r="F85" i="2"/>
  <c r="L211" i="1"/>
  <c r="C35" i="10"/>
  <c r="C36" i="10" s="1"/>
  <c r="C29" i="10"/>
  <c r="D6" i="13"/>
  <c r="C6" i="13" s="1"/>
  <c r="D15" i="13"/>
  <c r="C15" i="13" s="1"/>
  <c r="G649" i="1"/>
  <c r="J649" i="1" s="1"/>
  <c r="L544" i="1"/>
  <c r="L524" i="1"/>
  <c r="J338" i="1"/>
  <c r="J352" i="1" s="1"/>
  <c r="C124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I663" i="1"/>
  <c r="C27" i="10"/>
  <c r="G635" i="1"/>
  <c r="J635" i="1" s="1"/>
  <c r="G667" i="1" l="1"/>
  <c r="G672" i="1"/>
  <c r="C5" i="10" s="1"/>
  <c r="L257" i="1"/>
  <c r="L271" i="1" s="1"/>
  <c r="G632" i="1" s="1"/>
  <c r="J632" i="1" s="1"/>
  <c r="E33" i="13"/>
  <c r="D35" i="13" s="1"/>
  <c r="H646" i="1"/>
  <c r="J646" i="1" s="1"/>
  <c r="C28" i="10"/>
  <c r="D22" i="10" s="1"/>
  <c r="D31" i="13"/>
  <c r="C31" i="13" s="1"/>
  <c r="C145" i="2"/>
  <c r="F660" i="1"/>
  <c r="G104" i="2"/>
  <c r="L545" i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12" i="10" l="1"/>
  <c r="D18" i="10"/>
  <c r="D17" i="10"/>
  <c r="D27" i="10"/>
  <c r="D24" i="10"/>
  <c r="D26" i="10"/>
  <c r="F664" i="1"/>
  <c r="I660" i="1"/>
  <c r="I664" i="1" s="1"/>
  <c r="I672" i="1" s="1"/>
  <c r="C7" i="10" s="1"/>
  <c r="D20" i="10"/>
  <c r="D15" i="10"/>
  <c r="D25" i="10"/>
  <c r="D19" i="10"/>
  <c r="D10" i="10"/>
  <c r="C30" i="10"/>
  <c r="D16" i="10"/>
  <c r="D23" i="10"/>
  <c r="D13" i="10"/>
  <c r="D11" i="10"/>
  <c r="D21" i="10"/>
  <c r="H656" i="1"/>
  <c r="C41" i="10"/>
  <c r="D38" i="10" s="1"/>
  <c r="I667" i="1" l="1"/>
  <c r="D28" i="10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<sst xmlns="http://schemas.openxmlformats.org/spreadsheetml/2006/main" count="3960" uniqueCount="912">
  <si>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</si>
  <si>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</si>
  <si>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</si>
  <si>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</si>
  <si>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</si>
  <si>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</si>
  <si>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</si>
  <si>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</si>
  <si>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</si>
  <si>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</si>
  <si>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</si>
  <si>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</si>
  <si>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</si>
  <si>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</si>
  <si>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</si>
  <si>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</si>
  <si>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</si>
  <si>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</si>
  <si>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</si>
  <si>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</si>
  <si>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</si>
  <si>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</si>
  <si>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</si>
  <si>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</si>
  <si>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</si>
  <si>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</si>
  <si>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</si>
  <si>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</si>
  <si>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</si>
  <si>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</si>
  <si>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</si>
  <si>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</si>
  <si>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</si>
  <si>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</si>
  <si>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</si>
  <si>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</si>
  <si>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</si>
  <si>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</si>
  <si>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</si>
  <si>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</si>
  <si>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</si>
  <si>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</si>
  <si>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</si>
  <si>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</si>
  <si>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</si>
  <si>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</si>
  <si>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</si>
  <si>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</si>
  <si>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</si>
  <si>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</si>
  <si>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</si>
  <si>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</si>
  <si>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</si>
  <si>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</si>
  <si>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</si>
  <si>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</si>
  <si>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</si>
  <si>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</si>
  <si>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</si>
  <si>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</si>
  <si>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</si>
  <si>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</si>
  <si>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</si>
  <si>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</si>
  <si>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</si>
  <si>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</si>
  <si>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</si>
  <si>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</si>
  <si>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</si>
  <si>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</si>
  <si>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</si>
  <si>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</si>
  <si>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</si>
  <si>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</si>
  <si>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</si>
  <si>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</si>
  <si>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</si>
  <si>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</si>
  <si>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</si>
  <si>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</si>
  <si>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</si>
  <si>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</si>
  <si>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</si>
  <si>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</si>
  <si>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</si>
  <si>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</si>
  <si>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</si>
  <si>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</si>
  <si>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</si>
  <si>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</si>
  <si>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</si>
  <si>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</si>
  <si>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</si>
  <si>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</si>
  <si>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</si>
  <si>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</si>
  <si>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</si>
  <si>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</si>
  <si>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</si>
  <si>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</si>
  <si>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</si>
  <si>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</si>
  <si>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</si>
  <si>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</si>
  <si>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</si>
  <si>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</si>
  <si>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</si>
  <si>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</si>
  <si>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</si>
  <si>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</si>
  <si>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</si>
  <si>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</si>
  <si>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</si>
  <si>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</si>
  <si>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</si>
  <si>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</si>
  <si>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</si>
  <si>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</si>
  <si>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</si>
  <si>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</si>
  <si>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</si>
  <si>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</si>
  <si>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</si>
  <si>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</si>
  <si>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</si>
  <si>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</si>
  <si>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</si>
  <si>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</si>
  <si>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</si>
  <si>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</si>
  <si>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</si>
  <si>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</si>
  <si>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</si>
  <si>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</si>
  <si>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</si>
  <si>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</si>
  <si>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</si>
  <si>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</si>
  <si>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</si>
  <si>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</si>
  <si>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</si>
  <si>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</si>
  <si>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</si>
  <si>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</si>
  <si>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</si>
  <si>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</si>
  <si>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</si>
  <si>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</si>
  <si>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</si>
  <si>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</si>
  <si>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</si>
  <si>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</si>
  <si>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</si>
  <si>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</si>
  <si>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</si>
  <si>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</si>
  <si>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</si>
  <si>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</si>
  <si>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</si>
  <si>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</si>
  <si>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</si>
  <si>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</si>
  <si>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</si>
  <si>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</si>
  <si>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</si>
  <si>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</si>
  <si>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</si>
  <si>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</si>
  <si>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</si>
  <si>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</si>
  <si>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</si>
  <si>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</si>
  <si>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</si>
  <si>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</si>
  <si>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</si>
  <si>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</si>
  <si>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</si>
  <si>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</si>
  <si>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</si>
  <si>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</si>
  <si>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</si>
  <si>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</si>
  <si>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</si>
  <si>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</si>
  <si>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</si>
  <si>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</si>
  <si>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</si>
  <si>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</si>
  <si>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</si>
  <si>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</si>
  <si>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</si>
  <si>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</si>
  <si>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</si>
  <si>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</si>
  <si>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</si>
  <si>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</si>
  <si>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</si>
  <si>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</si>
  <si>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</si>
  <si>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</si>
  <si>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</si>
  <si>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</si>
  <si>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</si>
  <si>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</si>
  <si>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</si>
  <si>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</si>
  <si>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</si>
  <si>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</si>
  <si>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</si>
  <si>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</si>
  <si>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</si>
  <si>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</si>
  <si>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</si>
  <si>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</si>
  <si>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</si>
  <si>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</si>
  <si>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</si>
  <si>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</si>
  <si>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</si>
  <si>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</si>
  <si>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</si>
  <si>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</si>
  <si>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</si>
  <si>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</si>
  <si>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</si>
  <si>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</si>
  <si>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</si>
  <si>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</si>
  <si>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</si>
  <si>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</si>
  <si>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</si>
  <si>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</si>
  <si>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</si>
  <si>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</si>
  <si>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</si>
  <si>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</si>
  <si>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</si>
  <si>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</si>
  <si>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</si>
  <si>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</si>
  <si>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</si>
  <si>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</si>
  <si>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</si>
  <si>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</si>
  <si>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</si>
  <si>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</si>
  <si>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</si>
  <si>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</si>
  <si>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</si>
  <si>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</si>
  <si>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</si>
  <si>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</si>
  <si>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</si>
  <si>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</si>
  <si>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</si>
  <si>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</si>
  <si>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</si>
  <si>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</si>
  <si>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</si>
  <si>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</si>
  <si>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</si>
  <si>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</si>
  <si>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</si>
  <si>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</si>
  <si>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</si>
  <si>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</si>
  <si>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</si>
  <si>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</si>
  <si>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</si>
  <si>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</si>
  <si>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</si>
  <si>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</si>
  <si>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</si>
  <si>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</si>
  <si>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</si>
  <si>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</si>
  <si>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</si>
  <si>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</si>
  <si>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</si>
  <si>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</si>
  <si>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</si>
  <si>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</si>
  <si>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</si>
  <si>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</si>
  <si>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</si>
  <si>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</si>
  <si>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</si>
  <si>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</si>
  <si>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</si>
  <si>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</si>
  <si>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</si>
  <si>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</si>
  <si>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</si>
  <si>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</si>
  <si>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</si>
  <si>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</si>
  <si>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</si>
  <si>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</si>
  <si>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</si>
  <si>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</si>
  <si>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</si>
  <si>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</si>
  <si>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</si>
  <si>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</si>
  <si>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</si>
  <si>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</si>
  <si>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</si>
  <si>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</si>
  <si>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</si>
  <si>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</si>
  <si>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</si>
  <si>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</si>
  <si>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</si>
  <si>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</si>
  <si>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</si>
  <si>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</si>
  <si>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</si>
  <si>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</si>
  <si>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</si>
  <si>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</si>
  <si>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</si>
  <si>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</si>
  <si>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</si>
  <si>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</si>
  <si>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</si>
  <si>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</si>
  <si>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</si>
  <si>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</si>
  <si>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</si>
  <si>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</si>
  <si>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</si>
  <si>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</si>
  <si>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</si>
  <si>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</si>
  <si>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</si>
  <si>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</si>
  <si>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</si>
  <si>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</si>
  <si>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</si>
  <si>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</si>
  <si>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</si>
  <si>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</si>
  <si>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</si>
  <si>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</si>
  <si>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</si>
  <si>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</si>
  <si>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</si>
  <si>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</si>
  <si>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</si>
  <si>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</si>
  <si>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</si>
  <si>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</si>
  <si>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</si>
  <si>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</si>
  <si>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</si>
  <si>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</si>
  <si>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</si>
  <si>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</si>
  <si>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</si>
  <si>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</si>
  <si>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</si>
  <si>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</si>
  <si>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</si>
  <si>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</si>
  <si>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</si>
  <si>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</si>
  <si>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</si>
  <si>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</si>
  <si>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</si>
  <si>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</si>
  <si>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</si>
  <si>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</si>
  <si>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</si>
  <si>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</si>
  <si>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</si>
  <si>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</si>
  <si>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</si>
  <si>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</si>
  <si>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</si>
  <si>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</si>
  <si>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</si>
  <si>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</si>
  <si>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</si>
  <si>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</si>
  <si>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</si>
  <si>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</si>
  <si>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</si>
  <si>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</si>
  <si>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</si>
  <si>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</si>
  <si>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</si>
  <si>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</si>
  <si>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</si>
  <si>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</si>
  <si>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</si>
  <si>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</si>
  <si>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</si>
  <si>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</si>
  <si>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</si>
  <si>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</si>
  <si>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</si>
  <si>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</si>
  <si>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</si>
  <si>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</si>
  <si>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</si>
  <si>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</si>
  <si>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</si>
  <si>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</si>
  <si>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</si>
  <si>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</si>
  <si>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</si>
  <si>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</si>
  <si>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</si>
  <si>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</si>
  <si>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</si>
  <si>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</si>
  <si>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</si>
  <si>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</si>
  <si>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</si>
  <si>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</si>
  <si>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</si>
  <si>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</si>
  <si>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</si>
  <si>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</si>
  <si>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</si>
  <si>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</si>
  <si>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</si>
  <si>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</si>
  <si>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</si>
  <si>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</si>
  <si>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</si>
  <si>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</si>
  <si>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</si>
  <si>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</si>
  <si>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</si>
  <si>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</si>
  <si>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</si>
  <si>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</si>
  <si>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</si>
  <si>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</si>
  <si>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</si>
  <si>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</si>
  <si>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</si>
  <si>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</si>
  <si>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</si>
  <si>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</si>
  <si>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</si>
  <si>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</si>
  <si>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</si>
  <si>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</si>
  <si>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</si>
  <si>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</si>
  <si>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</si>
  <si>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</si>
  <si>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</si>
  <si>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</si>
  <si>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</si>
  <si>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</si>
  <si>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</si>
  <si>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</si>
  <si>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</si>
  <si>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</si>
  <si>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</si>
  <si>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</si>
  <si>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</si>
  <si>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</si>
  <si>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</si>
  <si>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</si>
  <si>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</si>
  <si>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</si>
  <si>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</si>
  <si>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</si>
  <si>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</si>
  <si>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</si>
  <si>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</si>
  <si>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</si>
  <si>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</si>
  <si>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</si>
  <si>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</si>
  <si>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</si>
  <si>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</si>
  <si>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</si>
  <si>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</si>
  <si>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</si>
  <si>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</si>
  <si>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</si>
  <si>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</si>
  <si>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</si>
  <si>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</si>
  <si>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</si>
  <si>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</si>
  <si>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</si>
  <si>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</si>
  <si>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</si>
  <si>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</si>
  <si>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</si>
  <si>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</si>
  <si>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</si>
  <si>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</si>
  <si>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</si>
  <si>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</si>
  <si>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</si>
  <si>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</si>
  <si>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</si>
  <si>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</si>
  <si>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</si>
  <si>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</si>
  <si>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</si>
  <si>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</si>
  <si>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</si>
  <si>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</si>
  <si>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</si>
  <si>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</si>
  <si>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</si>
  <si>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</si>
  <si>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</si>
  <si>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</si>
  <si>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</si>
  <si>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</si>
  <si>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</si>
  <si>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</si>
  <si>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</si>
  <si>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</si>
  <si>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</si>
  <si>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</si>
  <si>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</si>
  <si>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</si>
  <si>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</si>
  <si>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</si>
  <si>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</si>
  <si>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</si>
  <si>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</si>
  <si>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</si>
  <si>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</si>
  <si>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</si>
  <si>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</si>
  <si>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</si>
  <si>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</si>
  <si>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</si>
  <si>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</si>
  <si>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</si>
  <si>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</si>
  <si>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</si>
  <si>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</si>
  <si>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</si>
  <si>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</si>
  <si>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</si>
  <si>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</si>
  <si>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</si>
  <si>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</si>
  <si>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</si>
  <si>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</si>
  <si>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</si>
  <si>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</si>
  <si>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</si>
  <si>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</si>
  <si>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</si>
  <si>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</si>
  <si>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</si>
  <si>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</si>
  <si>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</si>
  <si>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</si>
  <si>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</si>
  <si>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</si>
  <si>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</si>
  <si>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</si>
  <si>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</si>
  <si>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</si>
  <si>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</si>
  <si>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</si>
  <si>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</si>
  <si>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</si>
  <si>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</si>
  <si>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</si>
  <si>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</si>
  <si>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</si>
  <si>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</si>
  <si>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</si>
  <si>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</si>
  <si>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</si>
  <si>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</si>
  <si>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</si>
  <si>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</si>
  <si>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</si>
  <si>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</si>
  <si>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</si>
  <si>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</si>
  <si>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</si>
  <si>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</si>
  <si>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</si>
  <si>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</si>
  <si>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</si>
  <si>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</si>
  <si>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</si>
  <si>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</si>
  <si>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</si>
  <si>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</si>
  <si>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</si>
  <si>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</si>
  <si>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</si>
  <si>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</si>
  <si>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</si>
  <si>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</si>
  <si>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</si>
  <si>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</si>
  <si>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</si>
  <si>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</si>
  <si>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</si>
  <si>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</si>
  <si>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</si>
  <si>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</si>
  <si>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</si>
  <si>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</si>
  <si>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</si>
  <si>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</si>
  <si>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</si>
  <si>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</si>
  <si>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</si>
  <si>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</si>
  <si>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</si>
  <si>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</si>
  <si>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</si>
  <si>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</si>
  <si>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</si>
  <si>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</si>
  <si>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</si>
  <si>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</si>
  <si>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</si>
  <si>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</si>
  <si>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</si>
  <si>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</si>
  <si>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</si>
  <si>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</si>
  <si>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</si>
  <si>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</si>
  <si>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</si>
  <si>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</si>
  <si>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</si>
  <si>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</si>
  <si>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</si>
  <si>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</si>
  <si>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</si>
  <si>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</si>
  <si>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</si>
  <si>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</si>
  <si>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</si>
  <si>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</si>
  <si>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</si>
  <si>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</si>
  <si>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</si>
  <si>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</si>
  <si>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</si>
  <si>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</si>
  <si>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</si>
  <si>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</si>
  <si>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</si>
  <si>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</si>
  <si>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</si>
  <si>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</si>
  <si>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</si>
  <si>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</si>
  <si>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</si>
  <si>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</si>
  <si>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</si>
  <si>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</si>
  <si>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</si>
  <si>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</si>
  <si>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</si>
  <si>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</si>
  <si>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</si>
  <si>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</si>
  <si>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</si>
  <si>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</si>
  <si>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</si>
  <si>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</si>
  <si>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</si>
  <si>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</si>
  <si>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</si>
  <si>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</si>
  <si>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</si>
  <si>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</si>
  <si>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</si>
  <si>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</si>
  <si>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</si>
  <si>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</si>
  <si>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</si>
  <si>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</si>
  <si>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</si>
  <si>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</si>
  <si>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</si>
  <si>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</si>
  <si>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</si>
  <si>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</si>
  <si>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</si>
  <si>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</si>
  <si>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</si>
  <si>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</si>
  <si>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</si>
  <si>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</si>
  <si>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</si>
  <si>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</si>
  <si>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</si>
  <si>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</si>
  <si>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</si>
  <si>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</si>
  <si>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</si>
  <si>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</si>
  <si>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</si>
  <si>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</si>
  <si>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</si>
  <si>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</si>
  <si>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</si>
  <si>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</si>
  <si>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</si>
  <si>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</si>
  <si>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</si>
  <si>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</si>
  <si>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</si>
  <si>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</si>
  <si>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</si>
  <si>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</si>
  <si>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</si>
  <si>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</si>
  <si>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</si>
  <si>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</si>
  <si>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</si>
  <si>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</si>
  <si>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</si>
  <si>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</si>
  <si>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</si>
  <si>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</si>
  <si>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</si>
  <si>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</si>
  <si>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</si>
  <si>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</si>
  <si>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</si>
  <si>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</si>
  <si>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</si>
  <si>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</si>
  <si>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</si>
  <si>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</si>
  <si>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</si>
  <si>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</si>
  <si>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</si>
  <si>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</si>
  <si>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</si>
  <si>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</si>
  <si>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</si>
  <si>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</si>
  <si>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</si>
  <si>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</si>
  <si>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</si>
  <si>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</si>
  <si>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</si>
  <si>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</si>
  <si>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</si>
  <si>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</si>
  <si>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</si>
  <si>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</si>
  <si>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</si>
  <si>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</si>
  <si>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</si>
  <si>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</si>
  <si>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</si>
  <si>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</si>
  <si>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</si>
  <si>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</si>
  <si>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</si>
  <si>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</si>
  <si>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</si>
  <si>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</si>
  <si>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</si>
  <si>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</si>
  <si>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</si>
  <si>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</si>
  <si>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</si>
  <si>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</si>
  <si>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</si>
  <si>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</si>
  <si>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</si>
  <si>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</si>
  <si>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</si>
  <si>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</si>
  <si>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</si>
  <si>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</si>
  <si>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</si>
  <si>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</si>
  <si>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</si>
  <si>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</si>
  <si>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</si>
  <si>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</si>
  <si>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</si>
  <si>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</si>
  <si>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</si>
  <si>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</si>
  <si>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</si>
  <si>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</si>
  <si>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</si>
  <si>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</si>
  <si>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</si>
  <si>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</si>
  <si>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</si>
  <si>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</si>
  <si>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</si>
  <si>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</si>
  <si>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</si>
  <si>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</si>
  <si>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</si>
  <si>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</si>
  <si>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</si>
  <si>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</si>
  <si>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</si>
  <si>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</si>
  <si>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</si>
  <si>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</si>
  <si>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</si>
  <si>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</si>
  <si>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</si>
  <si>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</si>
  <si>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</si>
  <si>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</si>
  <si>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</si>
  <si>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</si>
  <si>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</si>
  <si>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</si>
  <si>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</si>
  <si>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</si>
  <si>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</si>
  <si>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</si>
  <si>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</si>
  <si>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</si>
  <si>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</si>
  <si>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</si>
  <si>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</si>
  <si>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</si>
  <si>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</si>
  <si>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</si>
  <si>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</si>
  <si>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</si>
  <si>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</si>
  <si>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</si>
  <si>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</si>
  <si>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</si>
  <si>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</si>
  <si>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</si>
  <si>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</si>
  <si>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</si>
  <si>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</si>
  <si>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</si>
  <si>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</si>
  <si>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</si>
  <si>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</si>
  <si>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</si>
  <si>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</si>
  <si>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</si>
  <si>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</si>
  <si>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</si>
  <si>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</si>
  <si>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</si>
  <si>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</si>
  <si>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</si>
  <si>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</si>
  <si>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</si>
  <si>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</si>
  <si>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</si>
  <si>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</si>
  <si>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</si>
  <si>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</si>
  <si>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</si>
  <si>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</si>
  <si>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</si>
  <si>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</si>
  <si>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</si>
  <si>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</si>
  <si>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</si>
  <si>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</si>
  <si>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</si>
  <si>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</si>
  <si>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</si>
  <si>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</si>
  <si>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</si>
  <si>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</si>
  <si>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</si>
  <si>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</si>
  <si>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</si>
  <si>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</si>
  <si>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</si>
  <si>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</si>
  <si>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</si>
  <si>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</si>
  <si>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</si>
  <si>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</si>
  <si>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</si>
  <si>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</si>
  <si>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</si>
  <si>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</si>
  <si>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</si>
  <si>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</si>
  <si>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</si>
  <si>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</si>
  <si>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</si>
  <si>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</si>
  <si>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</si>
  <si>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</si>
  <si>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</si>
  <si>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</si>
  <si>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</si>
  <si>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</si>
  <si>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</si>
  <si>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</si>
  <si>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</si>
  <si>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Landaff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</si>
</sst>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zoomScaleNormal="100" workbookViewId="0">
      <pane xSplit="5" ySplit="3" topLeftCell="F628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/>
      <c r="C2" s="21"/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79774.42</v>
      </c>
      <c r="G9" s="18">
        <v>-38.380000000000003</v>
      </c>
      <c r="H9" s="18">
        <v>-810.74</v>
      </c>
      <c r="I9" s="18"/>
      <c r="J9" s="67">
        <f>SUM(I439)</f>
        <v>226338.94999999998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45"/>
      <c r="G12" s="18">
        <v>38.380000000000003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>
        <v>810.74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82.55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79856.97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226338.94999999998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38.380000000000003</v>
      </c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9135.74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45">
        <v>0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9174.119999999999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226338.94999999998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>
        <v>0</v>
      </c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70682.850000000006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70682.850000000006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226338.94999999998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79856.97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226338.94999999998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398986</v>
      </c>
      <c r="G57" s="18"/>
      <c r="H57" s="18"/>
      <c r="I57" s="18"/>
      <c r="J57" s="18" t="s">
        <v>287</v>
      </c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398986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2775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2775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54.59</v>
      </c>
      <c r="G96" s="18"/>
      <c r="H96" s="18"/>
      <c r="I96" s="18"/>
      <c r="J96" s="18">
        <v>229.25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569.54999999999995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624.14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229.25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402385.14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229.25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153330.03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112654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265984.03000000003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265984.03000000003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723.9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20786.759999999998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936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3039.48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9259.35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9259.35</v>
      </c>
      <c r="G162" s="41">
        <f>SUM(G150:G161)</f>
        <v>936</v>
      </c>
      <c r="H162" s="41">
        <f>SUM(H150:H161)</f>
        <v>24550.14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2611.2800000000002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11870.630000000001</v>
      </c>
      <c r="G169" s="41">
        <f>G147+G162+SUM(G163:G168)</f>
        <v>936</v>
      </c>
      <c r="H169" s="41">
        <f>H147+H162+SUM(H163:H168)</f>
        <v>24550.14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38.380000000000003</v>
      </c>
      <c r="H179" s="18"/>
      <c r="I179" s="18"/>
      <c r="J179" s="18">
        <v>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 t="s">
        <v>287</v>
      </c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38.380000000000003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38.380000000000003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680239.8</v>
      </c>
      <c r="G193" s="47">
        <f>G112+G140+G169+G192</f>
        <v>974.38</v>
      </c>
      <c r="H193" s="47">
        <f>H112+H140+H169+H192</f>
        <v>24550.14</v>
      </c>
      <c r="I193" s="47">
        <f>I112+I140+I169+I192</f>
        <v>0</v>
      </c>
      <c r="J193" s="47">
        <f>J112+J140+J192</f>
        <v>50229.25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88448</v>
      </c>
      <c r="G197" s="18">
        <v>16828.07</v>
      </c>
      <c r="H197" s="18">
        <v>118009.12</v>
      </c>
      <c r="I197" s="18">
        <v>4009.75</v>
      </c>
      <c r="J197" s="18">
        <v>0</v>
      </c>
      <c r="K197" s="18"/>
      <c r="L197" s="19">
        <f>SUM(F197:K197)</f>
        <v>227294.94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14372.83</v>
      </c>
      <c r="G198" s="18">
        <v>7941.8</v>
      </c>
      <c r="H198" s="18">
        <v>0</v>
      </c>
      <c r="I198" s="18">
        <v>18</v>
      </c>
      <c r="J198" s="18"/>
      <c r="K198" s="18"/>
      <c r="L198" s="19">
        <f>SUM(F198:K198)</f>
        <v>22332.63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>
        <v>185.34</v>
      </c>
      <c r="J200" s="18"/>
      <c r="K200" s="18"/>
      <c r="L200" s="19">
        <f>SUM(F200:K200)</f>
        <v>185.34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2952.75</v>
      </c>
      <c r="G202" s="18">
        <v>226.13</v>
      </c>
      <c r="H202" s="18">
        <v>18548.82</v>
      </c>
      <c r="I202" s="18">
        <v>38.79</v>
      </c>
      <c r="J202" s="18"/>
      <c r="K202" s="18"/>
      <c r="L202" s="19">
        <f t="shared" ref="L202:L208" si="0">SUM(F202:K202)</f>
        <v>21766.49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>
        <v>1030</v>
      </c>
      <c r="I203" s="18"/>
      <c r="J203" s="18"/>
      <c r="K203" s="18"/>
      <c r="L203" s="19">
        <f t="shared" si="0"/>
        <v>1030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1540</v>
      </c>
      <c r="G204" s="18">
        <v>117.79</v>
      </c>
      <c r="H204" s="18">
        <v>40718.720000000001</v>
      </c>
      <c r="I204" s="18">
        <v>3936.88</v>
      </c>
      <c r="J204" s="18"/>
      <c r="K204" s="18"/>
      <c r="L204" s="19">
        <f t="shared" si="0"/>
        <v>46313.39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1569.62</v>
      </c>
      <c r="G207" s="18">
        <v>21.78</v>
      </c>
      <c r="H207" s="18">
        <v>15609.16</v>
      </c>
      <c r="I207" s="18">
        <v>10779.34</v>
      </c>
      <c r="J207" s="18"/>
      <c r="K207" s="18"/>
      <c r="L207" s="19">
        <f t="shared" si="0"/>
        <v>27979.9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18911.3</v>
      </c>
      <c r="I208" s="18"/>
      <c r="J208" s="18"/>
      <c r="K208" s="18"/>
      <c r="L208" s="19">
        <f t="shared" si="0"/>
        <v>18911.3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108883.2</v>
      </c>
      <c r="G211" s="41">
        <f t="shared" si="1"/>
        <v>25135.57</v>
      </c>
      <c r="H211" s="41">
        <f t="shared" si="1"/>
        <v>212827.12</v>
      </c>
      <c r="I211" s="41">
        <f t="shared" si="1"/>
        <v>18968.099999999999</v>
      </c>
      <c r="J211" s="41">
        <f t="shared" si="1"/>
        <v>0</v>
      </c>
      <c r="K211" s="41">
        <f t="shared" si="1"/>
        <v>0</v>
      </c>
      <c r="L211" s="41">
        <f t="shared" si="1"/>
        <v>365813.99000000005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92099</v>
      </c>
      <c r="I215" s="18"/>
      <c r="J215" s="18"/>
      <c r="K215" s="18"/>
      <c r="L215" s="19">
        <f>SUM(F215:K215)</f>
        <v>92099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5785.57</v>
      </c>
      <c r="I226" s="18"/>
      <c r="J226" s="18"/>
      <c r="K226" s="18"/>
      <c r="L226" s="19">
        <f t="shared" si="2"/>
        <v>5785.57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97884.57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97884.57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183500.08</v>
      </c>
      <c r="I233" s="18"/>
      <c r="J233" s="18"/>
      <c r="K233" s="18"/>
      <c r="L233" s="19">
        <f>SUM(F233:K233)</f>
        <v>183500.08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17155.7</v>
      </c>
      <c r="I244" s="18"/>
      <c r="J244" s="18"/>
      <c r="K244" s="18"/>
      <c r="L244" s="19">
        <f t="shared" si="4"/>
        <v>17155.7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200655.78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200655.78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108883.2</v>
      </c>
      <c r="G257" s="41">
        <f t="shared" si="8"/>
        <v>25135.57</v>
      </c>
      <c r="H257" s="41">
        <f t="shared" si="8"/>
        <v>511367.47</v>
      </c>
      <c r="I257" s="41">
        <f t="shared" si="8"/>
        <v>18968.099999999999</v>
      </c>
      <c r="J257" s="41">
        <f t="shared" si="8"/>
        <v>0</v>
      </c>
      <c r="K257" s="41">
        <f t="shared" si="8"/>
        <v>0</v>
      </c>
      <c r="L257" s="41">
        <f t="shared" si="8"/>
        <v>664354.34000000008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38.380000000000003</v>
      </c>
      <c r="L263" s="19">
        <f>SUM(F263:K263)</f>
        <v>38.380000000000003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50038.38</v>
      </c>
      <c r="L270" s="41">
        <f t="shared" si="9"/>
        <v>50038.38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108883.2</v>
      </c>
      <c r="G271" s="42">
        <f t="shared" si="11"/>
        <v>25135.57</v>
      </c>
      <c r="H271" s="42">
        <f t="shared" si="11"/>
        <v>511367.47</v>
      </c>
      <c r="I271" s="42">
        <f t="shared" si="11"/>
        <v>18968.099999999999</v>
      </c>
      <c r="J271" s="42">
        <f t="shared" si="11"/>
        <v>0</v>
      </c>
      <c r="K271" s="42">
        <f t="shared" si="11"/>
        <v>50038.38</v>
      </c>
      <c r="L271" s="42">
        <f t="shared" si="11"/>
        <v>714392.72000000009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15858</v>
      </c>
      <c r="G276" s="18">
        <v>142.16</v>
      </c>
      <c r="H276" s="18">
        <v>2793.73</v>
      </c>
      <c r="I276" s="18"/>
      <c r="J276" s="18"/>
      <c r="K276" s="18"/>
      <c r="L276" s="19">
        <f>SUM(F276:K276)</f>
        <v>18793.89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2218.5</v>
      </c>
      <c r="G277" s="18">
        <v>392.23</v>
      </c>
      <c r="H277" s="18"/>
      <c r="I277" s="18"/>
      <c r="J277" s="18"/>
      <c r="K277" s="18"/>
      <c r="L277" s="19">
        <f>SUM(F277:K277)</f>
        <v>2610.73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125</v>
      </c>
      <c r="G282" s="18">
        <v>27.26</v>
      </c>
      <c r="H282" s="18">
        <v>1785</v>
      </c>
      <c r="I282" s="18"/>
      <c r="J282" s="18"/>
      <c r="K282" s="18"/>
      <c r="L282" s="19">
        <f t="shared" si="12"/>
        <v>1937.26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1208.26</v>
      </c>
      <c r="L283" s="19">
        <f t="shared" si="12"/>
        <v>1208.26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18201.5</v>
      </c>
      <c r="G290" s="42">
        <f t="shared" si="13"/>
        <v>561.65</v>
      </c>
      <c r="H290" s="42">
        <f t="shared" si="13"/>
        <v>4578.7299999999996</v>
      </c>
      <c r="I290" s="42">
        <f t="shared" si="13"/>
        <v>0</v>
      </c>
      <c r="J290" s="42">
        <f t="shared" si="13"/>
        <v>0</v>
      </c>
      <c r="K290" s="42">
        <f t="shared" si="13"/>
        <v>1208.26</v>
      </c>
      <c r="L290" s="41">
        <f t="shared" si="13"/>
        <v>24550.139999999996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18201.5</v>
      </c>
      <c r="G338" s="41">
        <f t="shared" si="20"/>
        <v>561.65</v>
      </c>
      <c r="H338" s="41">
        <f t="shared" si="20"/>
        <v>4578.7299999999996</v>
      </c>
      <c r="I338" s="41">
        <f t="shared" si="20"/>
        <v>0</v>
      </c>
      <c r="J338" s="41">
        <f t="shared" si="20"/>
        <v>0</v>
      </c>
      <c r="K338" s="41">
        <f t="shared" si="20"/>
        <v>1208.26</v>
      </c>
      <c r="L338" s="41">
        <f t="shared" si="20"/>
        <v>24550.139999999996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18201.5</v>
      </c>
      <c r="G352" s="41">
        <f>G338</f>
        <v>561.65</v>
      </c>
      <c r="H352" s="41">
        <f>H338</f>
        <v>4578.7299999999996</v>
      </c>
      <c r="I352" s="41">
        <f>I338</f>
        <v>0</v>
      </c>
      <c r="J352" s="41">
        <f>J338</f>
        <v>0</v>
      </c>
      <c r="K352" s="47">
        <f>K338+K351</f>
        <v>1208.26</v>
      </c>
      <c r="L352" s="41">
        <f>L338+L351</f>
        <v>24550.139999999996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>
        <v>975.53</v>
      </c>
      <c r="J358" s="18"/>
      <c r="K358" s="18"/>
      <c r="L358" s="13">
        <f>SUM(F358:K358)</f>
        <v>975.53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975.53</v>
      </c>
      <c r="J362" s="47">
        <f t="shared" si="22"/>
        <v>0</v>
      </c>
      <c r="K362" s="47">
        <f t="shared" si="22"/>
        <v>0</v>
      </c>
      <c r="L362" s="47">
        <f t="shared" si="22"/>
        <v>975.53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975.53</v>
      </c>
      <c r="G367" s="18"/>
      <c r="H367" s="18"/>
      <c r="I367" s="56">
        <f>SUM(F367:H367)</f>
        <v>975.53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975.53</v>
      </c>
      <c r="G369" s="47">
        <f>SUM(G367:G368)</f>
        <v>0</v>
      </c>
      <c r="H369" s="47">
        <f>SUM(H367:H368)</f>
        <v>0</v>
      </c>
      <c r="I369" s="47">
        <f>SUM(I367:I368)</f>
        <v>975.53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 t="s">
        <v>287</v>
      </c>
      <c r="G396" s="18">
        <v>25000</v>
      </c>
      <c r="H396" s="18">
        <v>95.69</v>
      </c>
      <c r="I396" s="18"/>
      <c r="J396" s="24" t="s">
        <v>289</v>
      </c>
      <c r="K396" s="24" t="s">
        <v>289</v>
      </c>
      <c r="L396" s="56">
        <f t="shared" si="26"/>
        <v>25095.69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 t="s">
        <v>287</v>
      </c>
      <c r="G397" s="18">
        <v>25000</v>
      </c>
      <c r="H397" s="18">
        <v>133.56</v>
      </c>
      <c r="I397" s="18"/>
      <c r="J397" s="24" t="s">
        <v>289</v>
      </c>
      <c r="K397" s="24" t="s">
        <v>289</v>
      </c>
      <c r="L397" s="56">
        <f t="shared" si="26"/>
        <v>25133.56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229.25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50229.25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229.25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50229.25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148823.51999999999</v>
      </c>
      <c r="G439" s="18">
        <v>77515.429999999993</v>
      </c>
      <c r="H439" s="18"/>
      <c r="I439" s="56">
        <f t="shared" ref="I439:I445" si="33">SUM(F439:H439)</f>
        <v>226338.94999999998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148823.51999999999</v>
      </c>
      <c r="G446" s="13">
        <f>SUM(G439:G445)</f>
        <v>77515.429999999993</v>
      </c>
      <c r="H446" s="13">
        <f>SUM(H439:H445)</f>
        <v>0</v>
      </c>
      <c r="I446" s="13">
        <f>SUM(I439:I445)</f>
        <v>226338.94999999998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148823.51999999999</v>
      </c>
      <c r="G459" s="18">
        <v>77515.429999999993</v>
      </c>
      <c r="H459" s="18"/>
      <c r="I459" s="56">
        <f t="shared" si="34"/>
        <v>226338.94999999998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148823.51999999999</v>
      </c>
      <c r="G460" s="83">
        <f>SUM(G454:G459)</f>
        <v>77515.429999999993</v>
      </c>
      <c r="H460" s="83">
        <f>SUM(H454:H459)</f>
        <v>0</v>
      </c>
      <c r="I460" s="83">
        <f>SUM(I454:I459)</f>
        <v>226338.94999999998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148823.51999999999</v>
      </c>
      <c r="G461" s="42">
        <f>G452+G460</f>
        <v>77515.429999999993</v>
      </c>
      <c r="H461" s="42">
        <f>H452+H460</f>
        <v>0</v>
      </c>
      <c r="I461" s="42">
        <f>I452+I460</f>
        <v>226338.94999999998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104835.77</v>
      </c>
      <c r="G465" s="18">
        <v>1.1499999999999999</v>
      </c>
      <c r="H465" s="18"/>
      <c r="I465" s="18"/>
      <c r="J465" s="18">
        <v>176109.7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680239.8</v>
      </c>
      <c r="G468" s="18">
        <v>974.38</v>
      </c>
      <c r="H468" s="18">
        <v>24550.14</v>
      </c>
      <c r="I468" s="18"/>
      <c r="J468" s="18">
        <v>50229.25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>
        <v>0</v>
      </c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680239.8</v>
      </c>
      <c r="G470" s="53">
        <f>SUM(G468:G469)</f>
        <v>974.38</v>
      </c>
      <c r="H470" s="53">
        <f>SUM(H468:H469)</f>
        <v>24550.14</v>
      </c>
      <c r="I470" s="53">
        <f>SUM(I468:I469)</f>
        <v>0</v>
      </c>
      <c r="J470" s="53">
        <f>SUM(J468:J469)</f>
        <v>50229.25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714392.72</v>
      </c>
      <c r="G472" s="18">
        <v>975.53</v>
      </c>
      <c r="H472" s="18">
        <v>24550.14</v>
      </c>
      <c r="I472" s="18"/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714392.72</v>
      </c>
      <c r="G474" s="53">
        <f>SUM(G472:G473)</f>
        <v>975.53</v>
      </c>
      <c r="H474" s="53">
        <f>SUM(H472:H473)</f>
        <v>24550.14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70682.850000000093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226338.95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v>84848</v>
      </c>
      <c r="G513" s="24" t="s">
        <v>289</v>
      </c>
      <c r="H513" s="18">
        <v>35061.11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>
        <v>49786.89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84848</v>
      </c>
      <c r="G517" s="42">
        <f>SUM(G511:G516)</f>
        <v>0</v>
      </c>
      <c r="H517" s="42">
        <f>SUM(H511:H516)</f>
        <v>35061.11</v>
      </c>
      <c r="I517" s="42">
        <f>SUM(I511:I516)</f>
        <v>49786.89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16591.330000000002</v>
      </c>
      <c r="G521" s="18">
        <v>8334.0300000000007</v>
      </c>
      <c r="H521" s="18"/>
      <c r="I521" s="18">
        <v>18</v>
      </c>
      <c r="J521" s="18"/>
      <c r="K521" s="18"/>
      <c r="L521" s="88">
        <f>SUM(F521:K521)</f>
        <v>24943.360000000001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16591.330000000002</v>
      </c>
      <c r="G524" s="108">
        <f t="shared" ref="G524:L524" si="36">SUM(G521:G523)</f>
        <v>8334.0300000000007</v>
      </c>
      <c r="H524" s="108">
        <f t="shared" si="36"/>
        <v>0</v>
      </c>
      <c r="I524" s="108">
        <f t="shared" si="36"/>
        <v>18</v>
      </c>
      <c r="J524" s="108">
        <f t="shared" si="36"/>
        <v>0</v>
      </c>
      <c r="K524" s="108">
        <f t="shared" si="36"/>
        <v>0</v>
      </c>
      <c r="L524" s="89">
        <f t="shared" si="36"/>
        <v>24943.360000000001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18548.82</v>
      </c>
      <c r="I526" s="18"/>
      <c r="J526" s="18"/>
      <c r="K526" s="18"/>
      <c r="L526" s="88">
        <f>SUM(F526:K526)</f>
        <v>18548.82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18548.82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18548.82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278.06</v>
      </c>
      <c r="I541" s="18"/>
      <c r="J541" s="18"/>
      <c r="K541" s="18"/>
      <c r="L541" s="88">
        <f>SUM(F541:K541)</f>
        <v>278.06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278.06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278.06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16591.330000000002</v>
      </c>
      <c r="G545" s="89">
        <f t="shared" ref="G545:L545" si="41">G524+G529+G534+G539+G544</f>
        <v>8334.0300000000007</v>
      </c>
      <c r="H545" s="89">
        <f t="shared" si="41"/>
        <v>18826.88</v>
      </c>
      <c r="I545" s="89">
        <f t="shared" si="41"/>
        <v>18</v>
      </c>
      <c r="J545" s="89">
        <f t="shared" si="41"/>
        <v>0</v>
      </c>
      <c r="K545" s="89">
        <f t="shared" si="41"/>
        <v>0</v>
      </c>
      <c r="L545" s="89">
        <f t="shared" si="41"/>
        <v>43770.239999999998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24943.360000000001</v>
      </c>
      <c r="G549" s="87">
        <f>L526</f>
        <v>18548.82</v>
      </c>
      <c r="H549" s="87">
        <f>L531</f>
        <v>0</v>
      </c>
      <c r="I549" s="87">
        <f>L536</f>
        <v>0</v>
      </c>
      <c r="J549" s="87">
        <f>L541</f>
        <v>278.06</v>
      </c>
      <c r="K549" s="87">
        <f>SUM(F549:J549)</f>
        <v>43770.239999999998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24943.360000000001</v>
      </c>
      <c r="G552" s="89">
        <f t="shared" si="42"/>
        <v>18548.82</v>
      </c>
      <c r="H552" s="89">
        <f t="shared" si="42"/>
        <v>0</v>
      </c>
      <c r="I552" s="89">
        <f t="shared" si="42"/>
        <v>0</v>
      </c>
      <c r="J552" s="89">
        <f t="shared" si="42"/>
        <v>278.06</v>
      </c>
      <c r="K552" s="89">
        <f t="shared" si="42"/>
        <v>43770.239999999998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115296.12</v>
      </c>
      <c r="G575" s="18">
        <v>92099</v>
      </c>
      <c r="H575" s="18">
        <v>169522.08</v>
      </c>
      <c r="I575" s="87">
        <f>SUM(F575:H575)</f>
        <v>376917.19999999995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v>13978</v>
      </c>
      <c r="I576" s="87">
        <f t="shared" ref="I576:I587" si="47">SUM(F576:H576)</f>
        <v>13978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15942.25</v>
      </c>
      <c r="I591" s="18">
        <v>5785.57</v>
      </c>
      <c r="J591" s="18">
        <v>17155.7</v>
      </c>
      <c r="K591" s="104">
        <f t="shared" ref="K591:K597" si="48">SUM(H591:J591)</f>
        <v>38883.520000000004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278.06</v>
      </c>
      <c r="I592" s="18"/>
      <c r="J592" s="18"/>
      <c r="K592" s="104">
        <f t="shared" si="48"/>
        <v>278.06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-9.01</v>
      </c>
      <c r="I595" s="18"/>
      <c r="J595" s="18"/>
      <c r="K595" s="104">
        <f t="shared" si="48"/>
        <v>-9.01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2700</v>
      </c>
      <c r="I597" s="18"/>
      <c r="J597" s="18"/>
      <c r="K597" s="104">
        <f t="shared" si="48"/>
        <v>2700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18911.3</v>
      </c>
      <c r="I598" s="108">
        <f>SUM(I591:I597)</f>
        <v>5785.57</v>
      </c>
      <c r="J598" s="108">
        <f>SUM(J591:J597)</f>
        <v>17155.7</v>
      </c>
      <c r="K598" s="108">
        <f>SUM(K591:K597)</f>
        <v>41852.57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1143</v>
      </c>
      <c r="G611" s="18">
        <v>87.44</v>
      </c>
      <c r="H611" s="18"/>
      <c r="I611" s="18"/>
      <c r="J611" s="18"/>
      <c r="K611" s="18"/>
      <c r="L611" s="88">
        <f>SUM(F611:K611)</f>
        <v>1230.44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1143</v>
      </c>
      <c r="G614" s="108">
        <f t="shared" si="49"/>
        <v>87.44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1230.44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79856.97</v>
      </c>
      <c r="H617" s="109">
        <f>SUM(F52)</f>
        <v>79856.97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226338.94999999998</v>
      </c>
      <c r="H621" s="109">
        <f>SUM(J52)</f>
        <v>226338.94999999998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70682.850000000006</v>
      </c>
      <c r="H622" s="109">
        <f>F476</f>
        <v>70682.850000000093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226338.94999999998</v>
      </c>
      <c r="H626" s="109">
        <f>J476</f>
        <v>226338.95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680239.8</v>
      </c>
      <c r="H627" s="104">
        <f>SUM(F468)</f>
        <v>680239.8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974.38</v>
      </c>
      <c r="H628" s="104">
        <f>SUM(G468)</f>
        <v>974.38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24550.14</v>
      </c>
      <c r="H629" s="104">
        <f>SUM(H468)</f>
        <v>24550.14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50229.25</v>
      </c>
      <c r="H631" s="104">
        <f>SUM(J468)</f>
        <v>50229.25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714392.72000000009</v>
      </c>
      <c r="H632" s="104">
        <f>SUM(F472)</f>
        <v>714392.72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24550.139999999996</v>
      </c>
      <c r="H633" s="104">
        <f>SUM(H472)</f>
        <v>24550.14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975.53</v>
      </c>
      <c r="H634" s="104">
        <f>I369</f>
        <v>975.53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975.53</v>
      </c>
      <c r="H635" s="104">
        <f>SUM(G472)</f>
        <v>975.53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50229.25</v>
      </c>
      <c r="H637" s="164">
        <f>SUM(J468)</f>
        <v>50229.25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148823.51999999999</v>
      </c>
      <c r="H639" s="104">
        <f>SUM(F461)</f>
        <v>148823.51999999999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77515.429999999993</v>
      </c>
      <c r="H640" s="104">
        <f>SUM(G461)</f>
        <v>77515.429999999993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226338.94999999998</v>
      </c>
      <c r="H642" s="104">
        <f>SUM(I461)</f>
        <v>226338.94999999998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 t="str">
        <f>J57</f>
        <v xml:space="preserve"> 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229.25</v>
      </c>
      <c r="H644" s="104">
        <f>H408</f>
        <v>229.25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50229.25</v>
      </c>
      <c r="H646" s="104">
        <f>L408</f>
        <v>50229.25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41852.57</v>
      </c>
      <c r="H647" s="104">
        <f>L208+L226+L244</f>
        <v>41852.57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18911.3</v>
      </c>
      <c r="H649" s="104">
        <f>H598</f>
        <v>18911.3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5785.57</v>
      </c>
      <c r="H650" s="104">
        <f>I598</f>
        <v>5785.57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17155.7</v>
      </c>
      <c r="H651" s="104">
        <f>J598</f>
        <v>17155.7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38.380000000000003</v>
      </c>
      <c r="H652" s="104">
        <f>K263+K345</f>
        <v>38.380000000000003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391339.66000000009</v>
      </c>
      <c r="G660" s="19">
        <f>(L229+L309+L359)</f>
        <v>97884.57</v>
      </c>
      <c r="H660" s="19">
        <f>(L247+L328+L360)</f>
        <v>200655.78</v>
      </c>
      <c r="I660" s="19">
        <f>SUM(F660:H660)</f>
        <v>689880.01000000013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18911.3</v>
      </c>
      <c r="G662" s="19">
        <f>(L226+L306)-(J226+J306)</f>
        <v>5785.57</v>
      </c>
      <c r="H662" s="19">
        <f>(L244+L325)-(J244+J325)</f>
        <v>17155.7</v>
      </c>
      <c r="I662" s="19">
        <f>SUM(F662:H662)</f>
        <v>41852.57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116526.56</v>
      </c>
      <c r="G663" s="199">
        <f>SUM(G575:G587)+SUM(I602:I604)+L612</f>
        <v>92099</v>
      </c>
      <c r="H663" s="199">
        <f>SUM(H575:H587)+SUM(J602:J604)+L613</f>
        <v>183500.08</v>
      </c>
      <c r="I663" s="19">
        <f>SUM(F663:H663)</f>
        <v>392125.64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255901.8000000001</v>
      </c>
      <c r="G664" s="19">
        <f>G660-SUM(G661:G663)</f>
        <v>0</v>
      </c>
      <c r="H664" s="19">
        <f>H660-SUM(H661:H663)</f>
        <v>0</v>
      </c>
      <c r="I664" s="19">
        <f>I660-SUM(I661:I663)</f>
        <v>255901.8000000001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22.74</v>
      </c>
      <c r="G665" s="248"/>
      <c r="H665" s="248"/>
      <c r="I665" s="19">
        <f>SUM(F665:H665)</f>
        <v>22.74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11253.38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11253.38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11253.38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11253.38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1" sqref="B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Landaff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104306</v>
      </c>
      <c r="C9" s="229">
        <f>'DOE25'!G197+'DOE25'!G215+'DOE25'!G233+'DOE25'!G276+'DOE25'!G295+'DOE25'!G314</f>
        <v>16970.23</v>
      </c>
    </row>
    <row r="10" spans="1:3" x14ac:dyDescent="0.2">
      <c r="A10" t="s">
        <v>779</v>
      </c>
      <c r="B10" s="240">
        <v>99221.119999999995</v>
      </c>
      <c r="C10" s="240">
        <v>16581.23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v>5084.88</v>
      </c>
      <c r="C12" s="240">
        <v>389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104306</v>
      </c>
      <c r="C13" s="231">
        <f>SUM(C10:C12)</f>
        <v>16970.23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16591.330000000002</v>
      </c>
      <c r="C18" s="229">
        <f>'DOE25'!G198+'DOE25'!G216+'DOE25'!G234+'DOE25'!G277+'DOE25'!G296+'DOE25'!G315</f>
        <v>8334.0300000000007</v>
      </c>
    </row>
    <row r="19" spans="1:3" x14ac:dyDescent="0.2">
      <c r="A19" t="s">
        <v>779</v>
      </c>
      <c r="B19" s="240" t="s">
        <v>287</v>
      </c>
      <c r="C19" s="240" t="s">
        <v>287</v>
      </c>
    </row>
    <row r="20" spans="1:3" x14ac:dyDescent="0.2">
      <c r="A20" t="s">
        <v>780</v>
      </c>
      <c r="B20" s="240">
        <v>16591.330000000002</v>
      </c>
      <c r="C20" s="240">
        <v>8334.0300000000007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16591.330000000002</v>
      </c>
      <c r="C22" s="231">
        <f>SUM(C19:C21)</f>
        <v>8334.0300000000007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abSelected="1"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Landaff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525411.99</v>
      </c>
      <c r="D5" s="20">
        <f>SUM('DOE25'!L197:L200)+SUM('DOE25'!L215:L218)+SUM('DOE25'!L233:L236)-F5-G5</f>
        <v>525411.99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21766.49</v>
      </c>
      <c r="D6" s="20">
        <f>'DOE25'!L202+'DOE25'!L220+'DOE25'!L238-F6-G6</f>
        <v>21766.49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1030</v>
      </c>
      <c r="D7" s="20">
        <f>'DOE25'!L203+'DOE25'!L221+'DOE25'!L239-F7-G7</f>
        <v>1030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5508.9899999999971</v>
      </c>
      <c r="D8" s="243"/>
      <c r="E8" s="20">
        <f>'DOE25'!L204+'DOE25'!L222+'DOE25'!L240-F8-G8-D9-D11</f>
        <v>5508.9899999999971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35440.19</v>
      </c>
      <c r="D9" s="244">
        <v>35440.19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7050</v>
      </c>
      <c r="D10" s="243"/>
      <c r="E10" s="244">
        <v>7050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5364.21</v>
      </c>
      <c r="D11" s="244">
        <v>5364.21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27979.9</v>
      </c>
      <c r="D14" s="20">
        <f>'DOE25'!L207+'DOE25'!L225+'DOE25'!L243-F14-G14</f>
        <v>27979.9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41852.57</v>
      </c>
      <c r="D15" s="20">
        <f>'DOE25'!L208+'DOE25'!L226+'DOE25'!L244-F15-G15</f>
        <v>41852.57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24550.139999999996</v>
      </c>
      <c r="D31" s="20">
        <f>'DOE25'!L290+'DOE25'!L309+'DOE25'!L328+'DOE25'!L333+'DOE25'!L334+'DOE25'!L335-F31-G31</f>
        <v>23341.879999999997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1208.26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682187.22999999986</v>
      </c>
      <c r="E33" s="246">
        <f>SUM(E5:E31)</f>
        <v>12558.989999999998</v>
      </c>
      <c r="F33" s="246">
        <f>SUM(F5:F31)</f>
        <v>0</v>
      </c>
      <c r="G33" s="246">
        <f>SUM(G5:G31)</f>
        <v>1208.26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12558.989999999998</v>
      </c>
      <c r="E35" s="249"/>
    </row>
    <row r="36" spans="2:8" ht="12" thickTop="1" x14ac:dyDescent="0.2">
      <c r="B36" t="s">
        <v>815</v>
      </c>
      <c r="D36" s="20">
        <f>D33</f>
        <v>682187.22999999986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Landaff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79774.42</v>
      </c>
      <c r="D8" s="95">
        <f>'DOE25'!G9</f>
        <v>-38.380000000000003</v>
      </c>
      <c r="E8" s="95">
        <f>'DOE25'!H9</f>
        <v>-810.74</v>
      </c>
      <c r="F8" s="95">
        <f>'DOE25'!I9</f>
        <v>0</v>
      </c>
      <c r="G8" s="95">
        <f>'DOE25'!J9</f>
        <v>226338.94999999998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38.380000000000003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810.74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82.55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79856.97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226338.94999999998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38.380000000000003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9135.74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9174.119999999999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226338.94999999998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70682.850000000006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70682.850000000006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226338.94999999998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79856.97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226338.94999999998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398986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2775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54.59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229.25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569.54999999999995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3399.1400000000003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229.25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402385.14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229.25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153330.03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112654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265984.03000000003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265984.03000000003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9259.35</v>
      </c>
      <c r="D88" s="95">
        <f>SUM('DOE25'!G153:G161)</f>
        <v>936</v>
      </c>
      <c r="E88" s="95">
        <f>SUM('DOE25'!H153:H161)</f>
        <v>24550.14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2611.2800000000002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11870.630000000001</v>
      </c>
      <c r="D91" s="131">
        <f>SUM(D85:D90)</f>
        <v>936</v>
      </c>
      <c r="E91" s="131">
        <f>SUM(E85:E90)</f>
        <v>24550.14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38.380000000000003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 t="str">
        <f>'DOE25'!J182</f>
        <v xml:space="preserve"> 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38.380000000000003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680239.8</v>
      </c>
      <c r="D104" s="86">
        <f>D63+D81+D91+D103</f>
        <v>974.38</v>
      </c>
      <c r="E104" s="86">
        <f>E63+E81+E91+E103</f>
        <v>24550.14</v>
      </c>
      <c r="F104" s="86">
        <f>F63+F81+F91+F103</f>
        <v>0</v>
      </c>
      <c r="G104" s="86">
        <f>G63+G81+G103</f>
        <v>50229.25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502894.02</v>
      </c>
      <c r="D109" s="24" t="s">
        <v>289</v>
      </c>
      <c r="E109" s="95">
        <f>('DOE25'!L276)+('DOE25'!L295)+('DOE25'!L314)</f>
        <v>18793.89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22332.63</v>
      </c>
      <c r="D110" s="24" t="s">
        <v>289</v>
      </c>
      <c r="E110" s="95">
        <f>('DOE25'!L277)+('DOE25'!L296)+('DOE25'!L315)</f>
        <v>2610.73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185.34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525411.99</v>
      </c>
      <c r="D115" s="86">
        <f>SUM(D109:D114)</f>
        <v>0</v>
      </c>
      <c r="E115" s="86">
        <f>SUM(E109:E114)</f>
        <v>21404.62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21766.49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1030</v>
      </c>
      <c r="D119" s="24" t="s">
        <v>289</v>
      </c>
      <c r="E119" s="95">
        <f>+('DOE25'!L282)+('DOE25'!L301)+('DOE25'!L320)</f>
        <v>1937.26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46313.39</v>
      </c>
      <c r="D120" s="24" t="s">
        <v>289</v>
      </c>
      <c r="E120" s="95">
        <f>+('DOE25'!L283)+('DOE25'!L302)+('DOE25'!L321)</f>
        <v>1208.26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27979.9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41852.57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975.53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138942.35</v>
      </c>
      <c r="D128" s="86">
        <f>SUM(D118:D127)</f>
        <v>975.53</v>
      </c>
      <c r="E128" s="86">
        <f>SUM(E118:E127)</f>
        <v>3145.52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38.380000000000003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50229.25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-229.25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50038.38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714392.72</v>
      </c>
      <c r="D145" s="86">
        <f>(D115+D128+D144)</f>
        <v>975.53</v>
      </c>
      <c r="E145" s="86">
        <f>(E115+E128+E144)</f>
        <v>24550.14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Landaff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11253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11253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521688</v>
      </c>
      <c r="D10" s="182">
        <f>ROUND((C10/$C$28)*100,1)</f>
        <v>75.599999999999994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24943</v>
      </c>
      <c r="D11" s="182">
        <f>ROUND((C11/$C$28)*100,1)</f>
        <v>3.6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185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21766</v>
      </c>
      <c r="D15" s="182">
        <f t="shared" ref="D15:D27" si="0">ROUND((C15/$C$28)*100,1)</f>
        <v>3.2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2967</v>
      </c>
      <c r="D16" s="182">
        <f t="shared" si="0"/>
        <v>0.4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47522</v>
      </c>
      <c r="D17" s="182">
        <f t="shared" si="0"/>
        <v>6.9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27980</v>
      </c>
      <c r="D20" s="182">
        <f t="shared" si="0"/>
        <v>4.0999999999999996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41853</v>
      </c>
      <c r="D21" s="182">
        <f t="shared" si="0"/>
        <v>6.1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976</v>
      </c>
      <c r="D27" s="182">
        <f t="shared" si="0"/>
        <v>0.1</v>
      </c>
    </row>
    <row r="28" spans="1:4" x14ac:dyDescent="0.2">
      <c r="B28" s="187" t="s">
        <v>723</v>
      </c>
      <c r="C28" s="180">
        <f>SUM(C10:C27)</f>
        <v>689880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689880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398986</v>
      </c>
      <c r="D35" s="182">
        <f t="shared" ref="D35:D40" si="1">ROUND((C35/$C$41)*100,1)</f>
        <v>56.5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3628.390000000014</v>
      </c>
      <c r="D36" s="182">
        <f t="shared" si="1"/>
        <v>0.5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265984</v>
      </c>
      <c r="D37" s="182">
        <f t="shared" si="1"/>
        <v>37.700000000000003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37357</v>
      </c>
      <c r="D39" s="182">
        <f t="shared" si="1"/>
        <v>5.3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705955.39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Landaff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2015-10-07T15:11:46Z</cp:lastPrinted>
  <dcterms:created xsi:type="dcterms:W3CDTF">1997-12-04T19:04:30Z</dcterms:created>
  <dcterms:modified xsi:type="dcterms:W3CDTF">2015-10-09T17:13:24Z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