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E8" i="13" s="1"/>
  <c r="C8" i="13" s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C18" i="10" s="1"/>
  <c r="L241" i="1"/>
  <c r="D12" i="13" s="1"/>
  <c r="C12" i="13" s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L257" i="1" s="1"/>
  <c r="L271" i="1" s="1"/>
  <c r="G632" i="1" s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G641" i="1"/>
  <c r="J641" i="1" s="1"/>
  <c r="H641" i="1"/>
  <c r="G643" i="1"/>
  <c r="J643" i="1" s="1"/>
  <c r="H643" i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I257" i="1"/>
  <c r="G257" i="1"/>
  <c r="G271" i="1" s="1"/>
  <c r="L328" i="1"/>
  <c r="D62" i="2"/>
  <c r="D63" i="2" s="1"/>
  <c r="D18" i="2"/>
  <c r="C78" i="2"/>
  <c r="D50" i="2"/>
  <c r="G161" i="2"/>
  <c r="D91" i="2"/>
  <c r="G62" i="2"/>
  <c r="D29" i="13"/>
  <c r="C29" i="13" s="1"/>
  <c r="E78" i="2"/>
  <c r="H112" i="1"/>
  <c r="K605" i="1"/>
  <c r="G648" i="1" s="1"/>
  <c r="L419" i="1"/>
  <c r="I169" i="1"/>
  <c r="G552" i="1"/>
  <c r="J476" i="1"/>
  <c r="H626" i="1" s="1"/>
  <c r="H476" i="1"/>
  <c r="H624" i="1" s="1"/>
  <c r="J624" i="1" s="1"/>
  <c r="F476" i="1"/>
  <c r="H622" i="1" s="1"/>
  <c r="J622" i="1" s="1"/>
  <c r="G476" i="1"/>
  <c r="H623" i="1" s="1"/>
  <c r="J623" i="1" s="1"/>
  <c r="G338" i="1"/>
  <c r="G352" i="1" s="1"/>
  <c r="J140" i="1"/>
  <c r="H257" i="1"/>
  <c r="H271" i="1" s="1"/>
  <c r="K550" i="1"/>
  <c r="G22" i="2"/>
  <c r="J552" i="1"/>
  <c r="H140" i="1"/>
  <c r="F22" i="13"/>
  <c r="C22" i="13" s="1"/>
  <c r="J640" i="1"/>
  <c r="H338" i="1"/>
  <c r="H352" i="1" s="1"/>
  <c r="F338" i="1"/>
  <c r="F352" i="1" s="1"/>
  <c r="H192" i="1"/>
  <c r="D5" i="13"/>
  <c r="C5" i="13" s="1"/>
  <c r="L570" i="1"/>
  <c r="G36" i="2"/>
  <c r="H545" i="1"/>
  <c r="E128" i="2" l="1"/>
  <c r="C115" i="2"/>
  <c r="E33" i="13"/>
  <c r="D35" i="13" s="1"/>
  <c r="C16" i="13"/>
  <c r="J647" i="1"/>
  <c r="C81" i="2"/>
  <c r="H660" i="1"/>
  <c r="H664" i="1" s="1"/>
  <c r="D145" i="2"/>
  <c r="I271" i="1"/>
  <c r="L539" i="1"/>
  <c r="K503" i="1"/>
  <c r="L382" i="1"/>
  <c r="G636" i="1" s="1"/>
  <c r="J636" i="1" s="1"/>
  <c r="E109" i="2"/>
  <c r="E115" i="2" s="1"/>
  <c r="C62" i="2"/>
  <c r="F661" i="1"/>
  <c r="I661" i="1" s="1"/>
  <c r="C19" i="10"/>
  <c r="C15" i="10"/>
  <c r="C35" i="10"/>
  <c r="C36" i="10" s="1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28" i="2" s="1"/>
  <c r="C111" i="2"/>
  <c r="C56" i="2"/>
  <c r="F662" i="1"/>
  <c r="I662" i="1" s="1"/>
  <c r="C13" i="10"/>
  <c r="L290" i="1"/>
  <c r="F660" i="1" s="1"/>
  <c r="K352" i="1"/>
  <c r="K551" i="1"/>
  <c r="K552" i="1" s="1"/>
  <c r="H25" i="13"/>
  <c r="F169" i="1"/>
  <c r="E81" i="2"/>
  <c r="E104" i="2" s="1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C28" i="10" s="1"/>
  <c r="G635" i="1"/>
  <c r="J635" i="1" s="1"/>
  <c r="C63" i="2" l="1"/>
  <c r="C104" i="2" s="1"/>
  <c r="I660" i="1"/>
  <c r="F664" i="1"/>
  <c r="G672" i="1"/>
  <c r="C5" i="10" s="1"/>
  <c r="L338" i="1"/>
  <c r="L352" i="1" s="1"/>
  <c r="G633" i="1" s="1"/>
  <c r="J633" i="1" s="1"/>
  <c r="C25" i="13"/>
  <c r="H33" i="13"/>
  <c r="L545" i="1"/>
  <c r="C145" i="2"/>
  <c r="L408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G637" i="1"/>
  <c r="J637" i="1" s="1"/>
  <c r="H646" i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<sst xmlns="http://schemas.openxmlformats.org/spreadsheetml/2006/main" count="3954" uniqueCount="912">
  <si>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</si>
  <si>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</si>
  <si>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</si>
  <si>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</si>
  <si>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</si>
  <si>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</si>
  <si>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</si>
  <si>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</si>
  <si>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</si>
  <si>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</si>
  <si>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</si>
  <si>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</si>
  <si>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</si>
  <si>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</si>
  <si>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</si>
  <si>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</si>
  <si>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</si>
  <si>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</si>
  <si>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</si>
  <si>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</si>
  <si>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</si>
  <si>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</si>
  <si>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</si>
  <si>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</si>
  <si>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</si>
  <si>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</si>
  <si>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</si>
  <si>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</si>
  <si>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</si>
  <si>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</si>
  <si>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</si>
  <si>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</si>
  <si>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</si>
  <si>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</si>
  <si>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</si>
  <si>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</si>
  <si>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</si>
  <si>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</si>
  <si>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</si>
  <si>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</si>
  <si>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</si>
  <si>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</si>
  <si>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</si>
  <si>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</si>
  <si>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</si>
  <si>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</si>
  <si>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</si>
  <si>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</si>
  <si>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</si>
  <si>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</si>
  <si>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</si>
  <si>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</si>
  <si>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</si>
  <si>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</si>
  <si>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</si>
  <si>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</si>
  <si>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</si>
  <si>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</si>
  <si>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</si>
  <si>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</si>
  <si>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</si>
  <si>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</si>
  <si>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</si>
  <si>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</si>
  <si>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</si>
  <si>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</si>
  <si>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</si>
  <si>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</si>
  <si>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</si>
  <si>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</si>
  <si>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</si>
  <si>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</si>
  <si>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</si>
  <si>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</si>
  <si>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</si>
  <si>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</si>
  <si>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</si>
  <si>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</si>
  <si>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</si>
  <si>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</si>
  <si>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</si>
  <si>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</si>
  <si>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</si>
  <si>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</si>
  <si>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</si>
  <si>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</si>
  <si>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</si>
  <si>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</si>
  <si>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</si>
  <si>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</si>
  <si>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</si>
  <si>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</si>
  <si>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</si>
  <si>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</si>
  <si>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</si>
  <si>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</si>
  <si>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</si>
  <si>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</si>
  <si>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</si>
  <si>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</si>
  <si>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</si>
  <si>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</si>
  <si>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</si>
  <si>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</si>
  <si>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</si>
  <si>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</si>
  <si>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</si>
  <si>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</si>
  <si>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</si>
  <si>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</si>
  <si>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</si>
  <si>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</si>
  <si>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</si>
  <si>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</si>
  <si>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</si>
  <si>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</si>
  <si>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</si>
  <si>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</si>
  <si>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</si>
  <si>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</si>
  <si>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</si>
  <si>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</si>
  <si>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</si>
  <si>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</si>
  <si>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</si>
  <si>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</si>
  <si>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</si>
  <si>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</si>
  <si>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</si>
  <si>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</si>
  <si>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</si>
  <si>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</si>
  <si>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</si>
  <si>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</si>
  <si>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</si>
  <si>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</si>
  <si>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</si>
  <si>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</si>
  <si>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</si>
  <si>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</si>
  <si>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</si>
  <si>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</si>
  <si>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</si>
  <si>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</si>
  <si>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</si>
  <si>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</si>
  <si>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</si>
  <si>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</si>
  <si>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</si>
  <si>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</si>
  <si>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</si>
  <si>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</si>
  <si>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</si>
  <si>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</si>
  <si>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</si>
  <si>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</si>
  <si>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</si>
  <si>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</si>
  <si>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</si>
  <si>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</si>
  <si>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</si>
  <si>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</si>
  <si>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</si>
  <si>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</si>
  <si>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</si>
  <si>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</si>
  <si>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</si>
  <si>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</si>
  <si>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</si>
  <si>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</si>
  <si>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</si>
  <si>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</si>
  <si>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</si>
  <si>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</si>
  <si>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</si>
  <si>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</si>
  <si>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</si>
  <si>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</si>
  <si>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</si>
  <si>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</si>
  <si>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</si>
  <si>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</si>
  <si>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</si>
  <si>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</si>
  <si>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</si>
  <si>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</si>
  <si>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</si>
  <si>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</si>
  <si>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</si>
  <si>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</si>
  <si>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</si>
  <si>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</si>
  <si>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</si>
  <si>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</si>
  <si>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</si>
  <si>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</si>
  <si>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</si>
  <si>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</si>
  <si>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</si>
  <si>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</si>
  <si>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</si>
  <si>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</si>
  <si>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</si>
  <si>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</si>
  <si>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</si>
  <si>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</si>
  <si>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</si>
  <si>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</si>
  <si>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</si>
  <si>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</si>
  <si>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</si>
  <si>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</si>
  <si>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</si>
  <si>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</si>
  <si>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</si>
  <si>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</si>
  <si>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</si>
  <si>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</si>
  <si>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</si>
  <si>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</si>
  <si>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</si>
  <si>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</si>
  <si>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</si>
  <si>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</si>
  <si>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</si>
  <si>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</si>
  <si>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</si>
  <si>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</si>
  <si>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</si>
  <si>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</si>
  <si>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</si>
  <si>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</si>
  <si>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</si>
  <si>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</si>
  <si>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</si>
  <si>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</si>
  <si>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</si>
  <si>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</si>
  <si>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</si>
  <si>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</si>
  <si>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</si>
  <si>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</si>
  <si>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</si>
  <si>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</si>
  <si>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</si>
  <si>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</si>
  <si>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</si>
  <si>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</si>
  <si>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</si>
  <si>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</si>
  <si>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</si>
  <si>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</si>
  <si>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</si>
  <si>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</si>
  <si>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</si>
  <si>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</si>
  <si>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</si>
  <si>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</si>
  <si>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</si>
  <si>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</si>
  <si>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</si>
  <si>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</si>
  <si>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</si>
  <si>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</si>
  <si>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</si>
  <si>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</si>
  <si>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</si>
  <si>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</si>
  <si>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</si>
  <si>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</si>
  <si>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</si>
  <si>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</si>
  <si>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</si>
  <si>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</si>
  <si>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</si>
  <si>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</si>
  <si>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</si>
  <si>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</si>
  <si>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</si>
  <si>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</si>
  <si>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</si>
  <si>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</si>
  <si>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</si>
  <si>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</si>
  <si>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</si>
  <si>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</si>
  <si>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</si>
  <si>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</si>
  <si>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</si>
  <si>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</si>
  <si>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</si>
  <si>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</si>
  <si>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</si>
  <si>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</si>
  <si>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</si>
  <si>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</si>
  <si>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</si>
  <si>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</si>
  <si>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</si>
  <si>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</si>
  <si>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</si>
  <si>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</si>
  <si>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</si>
  <si>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</si>
  <si>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</si>
  <si>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</si>
  <si>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</si>
  <si>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</si>
  <si>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</si>
  <si>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</si>
  <si>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</si>
  <si>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</si>
  <si>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</si>
  <si>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</si>
  <si>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</si>
  <si>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</si>
  <si>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</si>
  <si>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</si>
  <si>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</si>
  <si>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</si>
  <si>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</si>
  <si>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</si>
  <si>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</si>
  <si>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</si>
  <si>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</si>
  <si>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</si>
  <si>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</si>
  <si>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</si>
  <si>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</si>
  <si>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</si>
  <si>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</si>
  <si>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</si>
  <si>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</si>
  <si>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</si>
  <si>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</si>
  <si>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</si>
  <si>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</si>
  <si>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</si>
  <si>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</si>
  <si>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</si>
  <si>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</si>
  <si>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</si>
  <si>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</si>
  <si>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</si>
  <si>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</si>
  <si>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</si>
  <si>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</si>
  <si>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</si>
  <si>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</si>
  <si>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</si>
  <si>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</si>
  <si>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</si>
  <si>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</si>
  <si>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</si>
  <si>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</si>
  <si>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</si>
  <si>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</si>
  <si>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</si>
  <si>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</si>
  <si>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</si>
  <si>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</si>
  <si>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</si>
  <si>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</si>
  <si>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</si>
  <si>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</si>
  <si>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</si>
  <si>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</si>
  <si>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</si>
  <si>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</si>
  <si>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</si>
  <si>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</si>
  <si>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</si>
  <si>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</si>
  <si>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</si>
  <si>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</si>
  <si>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</si>
  <si>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</si>
  <si>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</si>
  <si>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</si>
  <si>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</si>
  <si>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</si>
  <si>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</si>
  <si>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</si>
  <si>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</si>
  <si>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</si>
  <si>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</si>
  <si>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</si>
  <si>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</si>
  <si>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</si>
  <si>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</si>
  <si>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</si>
  <si>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</si>
  <si>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</si>
  <si>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</si>
  <si>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</si>
  <si>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</si>
  <si>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</si>
  <si>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</si>
  <si>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</si>
  <si>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</si>
  <si>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</si>
  <si>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</si>
  <si>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</si>
  <si>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</si>
  <si>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</si>
  <si>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</si>
  <si>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</si>
  <si>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</si>
  <si>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</si>
  <si>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</si>
  <si>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</si>
  <si>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</si>
  <si>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</si>
  <si>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</si>
  <si>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</si>
  <si>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</si>
  <si>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</si>
  <si>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</si>
  <si>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</si>
  <si>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</si>
  <si>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</si>
  <si>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</si>
  <si>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</si>
  <si>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</si>
  <si>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</si>
  <si>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</si>
  <si>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</si>
  <si>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</si>
  <si>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</si>
  <si>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</si>
  <si>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</si>
  <si>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</si>
  <si>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</si>
  <si>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</si>
  <si>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</si>
  <si>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</si>
  <si>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</si>
  <si>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</si>
  <si>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</si>
  <si>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</si>
  <si>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</si>
  <si>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</si>
  <si>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</si>
  <si>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</si>
  <si>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</si>
  <si>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</si>
  <si>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</si>
  <si>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</si>
  <si>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</si>
  <si>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</si>
  <si>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</si>
  <si>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</si>
  <si>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</si>
  <si>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</si>
  <si>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</si>
  <si>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</si>
  <si>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</si>
  <si>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</si>
  <si>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</si>
  <si>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</si>
  <si>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</si>
  <si>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</si>
  <si>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</si>
  <si>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</si>
  <si>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</si>
  <si>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</si>
  <si>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</si>
  <si>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</si>
  <si>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</si>
  <si>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</si>
  <si>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</si>
  <si>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</si>
  <si>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</si>
  <si>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</si>
  <si>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</si>
  <si>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</si>
  <si>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</si>
  <si>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</si>
  <si>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</si>
  <si>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</si>
  <si>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</si>
  <si>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</si>
  <si>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</si>
  <si>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</si>
  <si>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</si>
  <si>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</si>
  <si>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</si>
  <si>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</si>
  <si>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</si>
  <si>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</si>
  <si>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</si>
  <si>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</si>
  <si>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</si>
  <si>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</si>
  <si>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</si>
  <si>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</si>
  <si>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</si>
  <si>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</si>
  <si>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</si>
  <si>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</si>
  <si>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</si>
  <si>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</si>
  <si>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</si>
  <si>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</si>
  <si>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</si>
  <si>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</si>
  <si>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</si>
  <si>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</si>
  <si>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</si>
  <si>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</si>
  <si>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</si>
  <si>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</si>
  <si>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</si>
  <si>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</si>
  <si>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</si>
  <si>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</si>
  <si>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</si>
  <si>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</si>
  <si>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</si>
  <si>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</si>
  <si>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</si>
  <si>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</si>
  <si>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</si>
  <si>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</si>
  <si>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</si>
  <si>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</si>
  <si>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</si>
  <si>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</si>
  <si>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</si>
  <si>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</si>
  <si>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</si>
  <si>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</si>
  <si>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</si>
  <si>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</si>
  <si>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</si>
  <si>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</si>
  <si>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</si>
  <si>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</si>
  <si>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</si>
  <si>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</si>
  <si>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</si>
  <si>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</si>
  <si>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</si>
  <si>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</si>
  <si>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</si>
  <si>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</si>
  <si>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</si>
  <si>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</si>
  <si>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</si>
  <si>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</si>
  <si>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</si>
  <si>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</si>
  <si>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</si>
  <si>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</si>
  <si>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</si>
  <si>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</si>
  <si>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</si>
  <si>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</si>
  <si>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</si>
  <si>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</si>
  <si>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</si>
  <si>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</si>
  <si>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</si>
  <si>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</si>
  <si>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</si>
  <si>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</si>
  <si>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</si>
  <si>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</si>
  <si>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</si>
  <si>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</si>
  <si>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</si>
  <si>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</si>
  <si>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</si>
  <si>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</si>
  <si>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</si>
  <si>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</si>
  <si>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</si>
  <si>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</si>
  <si>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</si>
  <si>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</si>
  <si>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</si>
  <si>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</si>
  <si>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</si>
  <si>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</si>
  <si>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</si>
  <si>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</si>
  <si>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</si>
  <si>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</si>
  <si>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</si>
  <si>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</si>
  <si>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</si>
  <si>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</si>
  <si>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</si>
  <si>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</si>
  <si>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</si>
  <si>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</si>
  <si>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</si>
  <si>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</si>
  <si>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</si>
  <si>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</si>
  <si>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</si>
  <si>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</si>
  <si>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</si>
  <si>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</si>
  <si>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</si>
  <si>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</si>
  <si>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</si>
  <si>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</si>
  <si>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</si>
  <si>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</si>
  <si>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</si>
  <si>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</si>
  <si>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</si>
  <si>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</si>
  <si>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</si>
  <si>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</si>
  <si>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</si>
  <si>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</si>
  <si>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</si>
  <si>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</si>
  <si>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</si>
  <si>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</si>
  <si>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</si>
  <si>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</si>
  <si>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</si>
  <si>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</si>
  <si>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</si>
  <si>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</si>
  <si>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</si>
  <si>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</si>
  <si>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</si>
  <si>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</si>
  <si>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</si>
  <si>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</si>
  <si>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</si>
  <si>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</si>
  <si>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</si>
  <si>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</si>
  <si>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</si>
  <si>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</si>
  <si>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</si>
  <si>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</si>
  <si>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</si>
  <si>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</si>
  <si>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</si>
  <si>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</si>
  <si>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</si>
  <si>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</si>
  <si>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</si>
  <si>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</si>
  <si>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</si>
  <si>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</si>
  <si>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</si>
  <si>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</si>
  <si>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</si>
  <si>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</si>
  <si>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</si>
  <si>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</si>
  <si>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</si>
  <si>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</si>
  <si>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</si>
  <si>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</si>
  <si>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</si>
  <si>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</si>
  <si>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</si>
  <si>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</si>
  <si>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</si>
  <si>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</si>
  <si>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</si>
  <si>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</si>
  <si>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</si>
  <si>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</si>
  <si>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</si>
  <si>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</si>
  <si>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</si>
  <si>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</si>
  <si>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</si>
  <si>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</si>
  <si>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</si>
  <si>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</si>
  <si>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</si>
  <si>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</si>
  <si>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</si>
  <si>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</si>
  <si>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</si>
  <si>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</si>
  <si>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</si>
  <si>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</si>
  <si>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</si>
  <si>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</si>
  <si>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</si>
  <si>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</si>
  <si>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</si>
  <si>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</si>
  <si>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</si>
  <si>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</si>
  <si>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</si>
  <si>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</si>
  <si>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</si>
  <si>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</si>
  <si>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</si>
  <si>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</si>
  <si>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</si>
  <si>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</si>
  <si>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</si>
  <si>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</si>
  <si>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</si>
  <si>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</si>
  <si>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</si>
  <si>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</si>
  <si>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</si>
  <si>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</si>
  <si>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</si>
  <si>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</si>
  <si>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</si>
  <si>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</si>
  <si>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</si>
  <si>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</si>
  <si>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</si>
  <si>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</si>
  <si>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</si>
  <si>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</si>
  <si>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</si>
  <si>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</si>
  <si>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</si>
  <si>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</si>
  <si>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</si>
  <si>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</si>
  <si>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</si>
  <si>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</si>
  <si>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</si>
  <si>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</si>
  <si>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</si>
  <si>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</si>
  <si>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</si>
  <si>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</si>
  <si>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</si>
  <si>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</si>
  <si>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</si>
  <si>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</si>
  <si>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</si>
  <si>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</si>
  <si>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</si>
  <si>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</si>
  <si>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</si>
  <si>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</si>
  <si>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</si>
  <si>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</si>
  <si>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</si>
  <si>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</si>
  <si>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</si>
  <si>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</si>
  <si>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</si>
  <si>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</si>
  <si>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</si>
  <si>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</si>
  <si>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</si>
  <si>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</si>
  <si>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</si>
  <si>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</si>
  <si>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</si>
  <si>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</si>
  <si>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</si>
  <si>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</si>
  <si>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</si>
  <si>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</si>
  <si>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</si>
  <si>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</si>
  <si>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</si>
  <si>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</si>
  <si>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</si>
  <si>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</si>
  <si>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</si>
  <si>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</si>
  <si>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</si>
  <si>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</si>
  <si>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</si>
  <si>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</si>
  <si>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</si>
  <si>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</si>
  <si>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</si>
  <si>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</si>
  <si>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</si>
  <si>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</si>
  <si>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</si>
  <si>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</si>
  <si>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</si>
  <si>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</si>
  <si>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</si>
  <si>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</si>
  <si>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</si>
  <si>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</si>
  <si>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</si>
  <si>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</si>
  <si>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</si>
  <si>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</si>
  <si>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</si>
  <si>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</si>
  <si>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</si>
  <si>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</si>
  <si>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</si>
  <si>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</si>
  <si>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</si>
  <si>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</si>
  <si>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</si>
  <si>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</si>
  <si>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</si>
  <si>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</si>
  <si>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</si>
  <si>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</si>
  <si>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</si>
  <si>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</si>
  <si>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</si>
  <si>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</si>
  <si>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</si>
  <si>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</si>
  <si>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</si>
  <si>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</si>
  <si>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</si>
  <si>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</si>
  <si>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</si>
  <si>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</si>
  <si>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</si>
  <si>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</si>
  <si>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</si>
  <si>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</si>
  <si>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</si>
  <si>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</si>
  <si>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</si>
  <si>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</si>
  <si>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</si>
  <si>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</si>
  <si>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</si>
  <si>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</si>
  <si>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</si>
  <si>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</si>
  <si>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</si>
  <si>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</si>
  <si>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</si>
  <si>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</si>
  <si>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</si>
  <si>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</si>
  <si>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</si>
  <si>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</si>
  <si>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</si>
  <si>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</si>
  <si>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</si>
  <si>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</si>
  <si>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</si>
  <si>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</si>
  <si>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</si>
  <si>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</si>
  <si>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</si>
  <si>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</si>
  <si>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</si>
  <si>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</si>
  <si>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</si>
  <si>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</si>
  <si>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</si>
  <si>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</si>
  <si>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</si>
  <si>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</si>
  <si>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</si>
  <si>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</si>
  <si>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</si>
  <si>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</si>
  <si>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</si>
  <si>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</si>
  <si>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</si>
  <si>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</si>
  <si>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</si>
  <si>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</si>
  <si>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</si>
  <si>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</si>
  <si>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</si>
  <si>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</si>
  <si>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</si>
  <si>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</si>
  <si>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</si>
  <si>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</si>
  <si>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</si>
  <si>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</si>
  <si>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</si>
  <si>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</si>
  <si>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</si>
  <si>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</si>
  <si>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</si>
  <si>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</si>
  <si>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</si>
  <si>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</si>
  <si>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</si>
  <si>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</si>
  <si>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</si>
  <si>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</si>
  <si>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</si>
  <si>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</si>
  <si>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</si>
  <si>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</si>
  <si>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</si>
  <si>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</si>
  <si>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</si>
  <si>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</si>
  <si>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</si>
  <si>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</si>
  <si>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</si>
  <si>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</si>
  <si>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</si>
  <si>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</si>
  <si>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</si>
  <si>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</si>
  <si>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</si>
  <si>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Lisbon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</si>
</sst>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306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191017.15</v>
      </c>
      <c r="G9" s="18">
        <v>-6540.16</v>
      </c>
      <c r="H9" s="18">
        <v>-116137.69</v>
      </c>
      <c r="I9" s="18"/>
      <c r="J9" s="67">
        <f>SUM(I439)</f>
        <v>51038.58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/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2187.83</v>
      </c>
      <c r="G13" s="18">
        <v>4015.54</v>
      </c>
      <c r="H13" s="145">
        <v>122784.47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22415.13</v>
      </c>
      <c r="G14" s="18">
        <v>2924.62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215620.11</v>
      </c>
      <c r="G19" s="41">
        <f>SUM(G9:G18)</f>
        <v>400</v>
      </c>
      <c r="H19" s="41">
        <f>SUM(H9:H18)</f>
        <v>6646.7799999999988</v>
      </c>
      <c r="I19" s="41">
        <f>SUM(I9:I18)</f>
        <v>0</v>
      </c>
      <c r="J19" s="41">
        <f>SUM(J9:J18)</f>
        <v>51038.58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2924.62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79944.100000000006</v>
      </c>
      <c r="G24" s="18">
        <v>400</v>
      </c>
      <c r="H24" s="18">
        <v>6646.78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82868.72</v>
      </c>
      <c r="G32" s="41">
        <f>SUM(G22:G31)</f>
        <v>400</v>
      </c>
      <c r="H32" s="41">
        <f>SUM(H22:H31)</f>
        <v>6646.78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0</v>
      </c>
      <c r="I48" s="18"/>
      <c r="J48" s="13">
        <f>SUM(I459)</f>
        <v>51038.58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112751.39-20000</f>
        <v>92751.39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132751.39000000001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51038.58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215620.11000000002</v>
      </c>
      <c r="G52" s="41">
        <f>G51+G32</f>
        <v>400</v>
      </c>
      <c r="H52" s="41">
        <f>H51+H32</f>
        <v>6646.78</v>
      </c>
      <c r="I52" s="41">
        <f>I51+I32</f>
        <v>0</v>
      </c>
      <c r="J52" s="41">
        <f>J51+J32</f>
        <v>51038.58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2092417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2092417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3640.61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700227.93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7280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37691.72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748840.26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247.38</v>
      </c>
      <c r="G96" s="18"/>
      <c r="H96" s="18"/>
      <c r="I96" s="18"/>
      <c r="J96" s="18">
        <v>7.28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38340.720000000001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22500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13079.45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35826.83</v>
      </c>
      <c r="G111" s="41">
        <f>SUM(G96:G110)</f>
        <v>38340.720000000001</v>
      </c>
      <c r="H111" s="41">
        <f>SUM(H96:H110)</f>
        <v>0</v>
      </c>
      <c r="I111" s="41">
        <f>SUM(I96:I110)</f>
        <v>0</v>
      </c>
      <c r="J111" s="41">
        <f>SUM(J96:J110)</f>
        <v>7.28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2877084.09</v>
      </c>
      <c r="G112" s="41">
        <f>G60+G111</f>
        <v>38340.720000000001</v>
      </c>
      <c r="H112" s="41">
        <f>H60+H79+H94+H111</f>
        <v>0</v>
      </c>
      <c r="I112" s="41">
        <f>I60+I111</f>
        <v>0</v>
      </c>
      <c r="J112" s="41">
        <f>J60+J111</f>
        <v>7.28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1852894.82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419898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2272792.8200000003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40205.440000000002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10104.6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1669.72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50310.04</v>
      </c>
      <c r="G136" s="41">
        <f>SUM(G123:G135)</f>
        <v>1669.72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2323102.8600000003</v>
      </c>
      <c r="G140" s="41">
        <f>G121+SUM(G136:G137)</f>
        <v>1669.72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170732.92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23395.32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5357.71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83570.81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97367.8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94143.34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94143.34</v>
      </c>
      <c r="G162" s="41">
        <f>SUM(G150:G161)</f>
        <v>83570.81</v>
      </c>
      <c r="H162" s="41">
        <f>SUM(H150:H161)</f>
        <v>296853.75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815.05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94958.39</v>
      </c>
      <c r="G169" s="41">
        <f>G147+G162+SUM(G163:G168)</f>
        <v>83570.81</v>
      </c>
      <c r="H169" s="41">
        <f>H147+H162+SUM(H163:H168)</f>
        <v>296853.75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2924.62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2924.62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32005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32005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32005</v>
      </c>
      <c r="G192" s="41">
        <f>G183+SUM(G188:G191)</f>
        <v>2924.62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5327150.34</v>
      </c>
      <c r="G193" s="47">
        <f>G112+G140+G169+G192</f>
        <v>126505.87</v>
      </c>
      <c r="H193" s="47">
        <f>H112+H140+H169+H192</f>
        <v>296853.75</v>
      </c>
      <c r="I193" s="47">
        <f>I112+I140+I169+I192</f>
        <v>0</v>
      </c>
      <c r="J193" s="47">
        <f>J112+J140+J192</f>
        <v>7.28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707868.81</v>
      </c>
      <c r="G197" s="18">
        <v>297777.93</v>
      </c>
      <c r="H197" s="18">
        <v>1487.75</v>
      </c>
      <c r="I197" s="18">
        <v>9825.92</v>
      </c>
      <c r="J197" s="18">
        <v>1104.95</v>
      </c>
      <c r="K197" s="18"/>
      <c r="L197" s="19">
        <f>SUM(F197:K197)</f>
        <v>1018065.36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192788.61</v>
      </c>
      <c r="G198" s="18">
        <v>87826.14</v>
      </c>
      <c r="H198" s="18">
        <v>57058.2</v>
      </c>
      <c r="I198" s="18"/>
      <c r="J198" s="18"/>
      <c r="K198" s="18"/>
      <c r="L198" s="19">
        <f>SUM(F198:K198)</f>
        <v>337672.95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40644.400000000001</v>
      </c>
      <c r="G202" s="18">
        <v>25520.67</v>
      </c>
      <c r="H202" s="18">
        <v>53702.71</v>
      </c>
      <c r="I202" s="18">
        <v>368.67</v>
      </c>
      <c r="J202" s="18"/>
      <c r="K202" s="18"/>
      <c r="L202" s="19">
        <f t="shared" ref="L202:L208" si="0">SUM(F202:K202)</f>
        <v>120236.45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23108.67</v>
      </c>
      <c r="G203" s="18">
        <v>3457.85</v>
      </c>
      <c r="H203" s="18">
        <v>1970.25</v>
      </c>
      <c r="I203" s="18">
        <v>1146.01</v>
      </c>
      <c r="J203" s="18">
        <v>389.08</v>
      </c>
      <c r="K203" s="18">
        <v>4318.49</v>
      </c>
      <c r="L203" s="19">
        <f t="shared" si="0"/>
        <v>34390.35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4910</v>
      </c>
      <c r="G204" s="18">
        <v>375.64</v>
      </c>
      <c r="H204" s="18">
        <v>89361.98</v>
      </c>
      <c r="I204" s="18"/>
      <c r="J204" s="18"/>
      <c r="K204" s="18">
        <v>9326</v>
      </c>
      <c r="L204" s="19">
        <f t="shared" si="0"/>
        <v>103973.62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85850.09</v>
      </c>
      <c r="G205" s="18">
        <v>35962.83</v>
      </c>
      <c r="H205" s="18">
        <v>8623.74</v>
      </c>
      <c r="I205" s="18">
        <v>4788.3599999999997</v>
      </c>
      <c r="J205" s="18">
        <v>256.64999999999998</v>
      </c>
      <c r="K205" s="18">
        <v>575</v>
      </c>
      <c r="L205" s="19">
        <f t="shared" si="0"/>
        <v>136056.66999999998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37754.74</v>
      </c>
      <c r="G207" s="18">
        <v>13323.14</v>
      </c>
      <c r="H207" s="18">
        <v>35710.15</v>
      </c>
      <c r="I207" s="18">
        <v>72304.45</v>
      </c>
      <c r="J207" s="18">
        <v>1967.58</v>
      </c>
      <c r="K207" s="18"/>
      <c r="L207" s="19">
        <f t="shared" si="0"/>
        <v>161060.05999999997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58240.52</v>
      </c>
      <c r="I208" s="18"/>
      <c r="J208" s="18"/>
      <c r="K208" s="18"/>
      <c r="L208" s="19">
        <f t="shared" si="0"/>
        <v>58240.52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2385.2800000000002</v>
      </c>
      <c r="J209" s="18">
        <v>88.97</v>
      </c>
      <c r="K209" s="18"/>
      <c r="L209" s="19">
        <f>SUM(F209:K209)</f>
        <v>2474.25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1092925.32</v>
      </c>
      <c r="G211" s="41">
        <f t="shared" si="1"/>
        <v>464244.2</v>
      </c>
      <c r="H211" s="41">
        <f t="shared" si="1"/>
        <v>306155.3</v>
      </c>
      <c r="I211" s="41">
        <f t="shared" si="1"/>
        <v>90818.69</v>
      </c>
      <c r="J211" s="41">
        <f t="shared" si="1"/>
        <v>3807.2299999999996</v>
      </c>
      <c r="K211" s="41">
        <f t="shared" si="1"/>
        <v>14219.49</v>
      </c>
      <c r="L211" s="41">
        <f t="shared" si="1"/>
        <v>1972170.23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451036.91</v>
      </c>
      <c r="G215" s="18">
        <v>205933.27</v>
      </c>
      <c r="H215" s="18">
        <v>433.79</v>
      </c>
      <c r="I215" s="18">
        <v>5921.3</v>
      </c>
      <c r="J215" s="18">
        <v>2304.09</v>
      </c>
      <c r="K215" s="18"/>
      <c r="L215" s="19">
        <f>SUM(F215:K215)</f>
        <v>665629.36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106022.83</v>
      </c>
      <c r="G216" s="18">
        <v>44101.98</v>
      </c>
      <c r="H216" s="18"/>
      <c r="I216" s="18"/>
      <c r="J216" s="18"/>
      <c r="K216" s="18"/>
      <c r="L216" s="19">
        <f>SUM(F216:K216)</f>
        <v>150124.81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42458</v>
      </c>
      <c r="G217" s="18">
        <v>13148.23</v>
      </c>
      <c r="H217" s="18"/>
      <c r="I217" s="18">
        <v>1659.06</v>
      </c>
      <c r="J217" s="18"/>
      <c r="K217" s="18"/>
      <c r="L217" s="19">
        <f>SUM(F217:K217)</f>
        <v>57265.289999999994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16800.25</v>
      </c>
      <c r="G218" s="18">
        <v>2529.37</v>
      </c>
      <c r="H218" s="18">
        <v>5340</v>
      </c>
      <c r="I218" s="18">
        <v>3175</v>
      </c>
      <c r="J218" s="18">
        <v>1462.94</v>
      </c>
      <c r="K218" s="18"/>
      <c r="L218" s="19">
        <f>SUM(F218:K218)</f>
        <v>29307.559999999998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48188.03</v>
      </c>
      <c r="G220" s="18">
        <v>14722.2</v>
      </c>
      <c r="H220" s="18">
        <v>33625.74</v>
      </c>
      <c r="I220" s="18">
        <v>351.61</v>
      </c>
      <c r="J220" s="18"/>
      <c r="K220" s="18"/>
      <c r="L220" s="19">
        <f t="shared" ref="L220:L226" si="2">SUM(F220:K220)</f>
        <v>96887.58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14790.62</v>
      </c>
      <c r="G221" s="18">
        <v>1067.43</v>
      </c>
      <c r="H221" s="18">
        <v>1887</v>
      </c>
      <c r="I221" s="18">
        <v>831.54</v>
      </c>
      <c r="J221" s="18">
        <v>389.08</v>
      </c>
      <c r="K221" s="18">
        <v>4079.62</v>
      </c>
      <c r="L221" s="19">
        <f t="shared" si="2"/>
        <v>23045.290000000005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3069</v>
      </c>
      <c r="G222" s="18">
        <v>234.78</v>
      </c>
      <c r="H222" s="18">
        <v>55851.24</v>
      </c>
      <c r="I222" s="18"/>
      <c r="J222" s="18"/>
      <c r="K222" s="18">
        <v>5828.75</v>
      </c>
      <c r="L222" s="19">
        <f t="shared" si="2"/>
        <v>64983.77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57909.04</v>
      </c>
      <c r="G223" s="18">
        <v>24001.65</v>
      </c>
      <c r="H223" s="18">
        <v>7496.05</v>
      </c>
      <c r="I223" s="18">
        <v>4510.6000000000004</v>
      </c>
      <c r="J223" s="18">
        <v>256.64999999999998</v>
      </c>
      <c r="K223" s="18">
        <v>575</v>
      </c>
      <c r="L223" s="19">
        <f t="shared" si="2"/>
        <v>94748.99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23731.27</v>
      </c>
      <c r="G225" s="18">
        <v>8047.82</v>
      </c>
      <c r="H225" s="18">
        <v>33600.550000000003</v>
      </c>
      <c r="I225" s="18">
        <v>45574.27</v>
      </c>
      <c r="J225" s="18">
        <v>1967.55</v>
      </c>
      <c r="K225" s="18"/>
      <c r="L225" s="19">
        <f t="shared" si="2"/>
        <v>112921.46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24982.16</v>
      </c>
      <c r="I226" s="18"/>
      <c r="J226" s="18"/>
      <c r="K226" s="18"/>
      <c r="L226" s="19">
        <f t="shared" si="2"/>
        <v>24982.16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13337.56</v>
      </c>
      <c r="I227" s="18">
        <v>5782.23</v>
      </c>
      <c r="J227" s="18">
        <v>3132.39</v>
      </c>
      <c r="K227" s="18"/>
      <c r="L227" s="19">
        <f>SUM(F227:K227)</f>
        <v>22252.18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764005.95000000007</v>
      </c>
      <c r="G229" s="41">
        <f>SUM(G215:G228)</f>
        <v>313786.73000000004</v>
      </c>
      <c r="H229" s="41">
        <f>SUM(H215:H228)</f>
        <v>176554.09</v>
      </c>
      <c r="I229" s="41">
        <f>SUM(I215:I228)</f>
        <v>67805.61</v>
      </c>
      <c r="J229" s="41">
        <f>SUM(J215:J228)</f>
        <v>9512.7000000000007</v>
      </c>
      <c r="K229" s="41">
        <f t="shared" si="3"/>
        <v>10483.369999999999</v>
      </c>
      <c r="L229" s="41">
        <f t="shared" si="3"/>
        <v>1342148.4499999997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597543.65</v>
      </c>
      <c r="G233" s="18">
        <v>229588.57</v>
      </c>
      <c r="H233" s="18">
        <v>2551.7399999999998</v>
      </c>
      <c r="I233" s="18">
        <v>31959.360000000001</v>
      </c>
      <c r="J233" s="18">
        <v>2575.5700000000002</v>
      </c>
      <c r="K233" s="18"/>
      <c r="L233" s="19">
        <f>SUM(F233:K233)</f>
        <v>864218.8899999999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92578.98</v>
      </c>
      <c r="G234" s="18">
        <v>48193.02</v>
      </c>
      <c r="H234" s="18">
        <v>0</v>
      </c>
      <c r="I234" s="18"/>
      <c r="J234" s="18"/>
      <c r="K234" s="18"/>
      <c r="L234" s="19">
        <f>SUM(F234:K234)</f>
        <v>140772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86757.5</v>
      </c>
      <c r="G235" s="18">
        <v>30312.720000000001</v>
      </c>
      <c r="H235" s="18">
        <v>31805.52</v>
      </c>
      <c r="I235" s="18">
        <v>1937.3</v>
      </c>
      <c r="J235" s="18"/>
      <c r="K235" s="18"/>
      <c r="L235" s="19">
        <f>SUM(F235:K235)</f>
        <v>150813.03999999998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49521.75</v>
      </c>
      <c r="G236" s="18">
        <v>8438.86</v>
      </c>
      <c r="H236" s="18">
        <v>14900</v>
      </c>
      <c r="I236" s="18">
        <v>4208.6899999999996</v>
      </c>
      <c r="J236" s="18">
        <v>5918.8</v>
      </c>
      <c r="K236" s="18"/>
      <c r="L236" s="19">
        <f>SUM(F236:K236)</f>
        <v>82988.100000000006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46670.33</v>
      </c>
      <c r="G238" s="18">
        <v>14642.94</v>
      </c>
      <c r="H238" s="18">
        <v>53082.400000000001</v>
      </c>
      <c r="I238" s="18">
        <v>417.08</v>
      </c>
      <c r="J238" s="18"/>
      <c r="K238" s="18"/>
      <c r="L238" s="19">
        <f t="shared" ref="L238:L244" si="4">SUM(F238:K238)</f>
        <v>114812.75000000001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11541.17</v>
      </c>
      <c r="G239" s="18">
        <v>899.05</v>
      </c>
      <c r="H239" s="18">
        <v>1888.5</v>
      </c>
      <c r="I239" s="18">
        <v>1241.75</v>
      </c>
      <c r="J239" s="18">
        <v>389.08</v>
      </c>
      <c r="K239" s="18">
        <v>10320</v>
      </c>
      <c r="L239" s="19">
        <f t="shared" si="4"/>
        <v>26279.55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4296</v>
      </c>
      <c r="G240" s="18">
        <v>328.67</v>
      </c>
      <c r="H240" s="18">
        <v>78191.73</v>
      </c>
      <c r="I240" s="18"/>
      <c r="J240" s="18"/>
      <c r="K240" s="18">
        <v>8160.26</v>
      </c>
      <c r="L240" s="19">
        <f t="shared" si="4"/>
        <v>90976.659999999989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113412.73</v>
      </c>
      <c r="G241" s="18">
        <v>46722.5</v>
      </c>
      <c r="H241" s="18">
        <v>8247.89</v>
      </c>
      <c r="I241" s="18">
        <v>5539.46</v>
      </c>
      <c r="J241" s="18">
        <v>256.64999999999998</v>
      </c>
      <c r="K241" s="18">
        <v>2360.34</v>
      </c>
      <c r="L241" s="19">
        <f t="shared" si="4"/>
        <v>176539.56999999998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50318.58</v>
      </c>
      <c r="G243" s="18">
        <v>16060.12</v>
      </c>
      <c r="H243" s="18">
        <v>36533.120000000003</v>
      </c>
      <c r="I243" s="18">
        <v>61198.71</v>
      </c>
      <c r="J243" s="18">
        <v>1984.48</v>
      </c>
      <c r="K243" s="18"/>
      <c r="L243" s="19">
        <f t="shared" si="4"/>
        <v>166095.01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5527.28</v>
      </c>
      <c r="G244" s="18">
        <v>997.56</v>
      </c>
      <c r="H244" s="18">
        <v>118503.59</v>
      </c>
      <c r="I244" s="18">
        <v>1161.5999999999999</v>
      </c>
      <c r="J244" s="18"/>
      <c r="K244" s="18"/>
      <c r="L244" s="19">
        <f t="shared" si="4"/>
        <v>126190.03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14287.57</v>
      </c>
      <c r="I245" s="18">
        <v>5839.96</v>
      </c>
      <c r="J245" s="18">
        <v>21706.54</v>
      </c>
      <c r="K245" s="18"/>
      <c r="L245" s="19">
        <f>SUM(F245:K245)</f>
        <v>41834.07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1058167.97</v>
      </c>
      <c r="G247" s="41">
        <f t="shared" si="5"/>
        <v>396184.01</v>
      </c>
      <c r="H247" s="41">
        <f t="shared" si="5"/>
        <v>359992.06</v>
      </c>
      <c r="I247" s="41">
        <f t="shared" si="5"/>
        <v>113503.91000000002</v>
      </c>
      <c r="J247" s="41">
        <f t="shared" si="5"/>
        <v>32831.120000000003</v>
      </c>
      <c r="K247" s="41">
        <f t="shared" si="5"/>
        <v>20840.600000000002</v>
      </c>
      <c r="L247" s="41">
        <f t="shared" si="5"/>
        <v>1981519.6700000002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2915099.24</v>
      </c>
      <c r="G257" s="41">
        <f t="shared" si="8"/>
        <v>1174214.94</v>
      </c>
      <c r="H257" s="41">
        <f t="shared" si="8"/>
        <v>842701.45</v>
      </c>
      <c r="I257" s="41">
        <f t="shared" si="8"/>
        <v>272128.21000000002</v>
      </c>
      <c r="J257" s="41">
        <f t="shared" si="8"/>
        <v>46151.05</v>
      </c>
      <c r="K257" s="41">
        <f t="shared" si="8"/>
        <v>45543.460000000006</v>
      </c>
      <c r="L257" s="41">
        <f t="shared" si="8"/>
        <v>5295838.3499999996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2924.62</v>
      </c>
      <c r="L263" s="19">
        <f>SUM(F263:K263)</f>
        <v>2924.62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2924.62</v>
      </c>
      <c r="L270" s="41">
        <f t="shared" si="9"/>
        <v>2924.62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2915099.24</v>
      </c>
      <c r="G271" s="42">
        <f t="shared" si="11"/>
        <v>1174214.94</v>
      </c>
      <c r="H271" s="42">
        <f t="shared" si="11"/>
        <v>842701.45</v>
      </c>
      <c r="I271" s="42">
        <f t="shared" si="11"/>
        <v>272128.21000000002</v>
      </c>
      <c r="J271" s="42">
        <f t="shared" si="11"/>
        <v>46151.05</v>
      </c>
      <c r="K271" s="42">
        <f t="shared" si="11"/>
        <v>48468.080000000009</v>
      </c>
      <c r="L271" s="42">
        <f t="shared" si="11"/>
        <v>5298762.97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120623.38</v>
      </c>
      <c r="G277" s="18">
        <v>64502.36</v>
      </c>
      <c r="H277" s="18">
        <v>1350</v>
      </c>
      <c r="I277" s="18">
        <v>1547.52</v>
      </c>
      <c r="J277" s="18">
        <v>3558.7</v>
      </c>
      <c r="K277" s="18"/>
      <c r="L277" s="19">
        <f>SUM(F277:K277)</f>
        <v>191581.96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8000</v>
      </c>
      <c r="I281" s="18"/>
      <c r="J281" s="18"/>
      <c r="K281" s="18"/>
      <c r="L281" s="19">
        <f t="shared" ref="L281:L287" si="12">SUM(F281:K281)</f>
        <v>8000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1100</v>
      </c>
      <c r="G282" s="18">
        <v>757.34</v>
      </c>
      <c r="H282" s="18">
        <v>5901.75</v>
      </c>
      <c r="I282" s="18">
        <v>0</v>
      </c>
      <c r="J282" s="18">
        <v>795.02</v>
      </c>
      <c r="K282" s="18"/>
      <c r="L282" s="19">
        <f t="shared" si="12"/>
        <v>8554.11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6028.4</v>
      </c>
      <c r="L283" s="19">
        <f t="shared" si="12"/>
        <v>6028.4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121723.38</v>
      </c>
      <c r="G290" s="42">
        <f t="shared" si="13"/>
        <v>65259.7</v>
      </c>
      <c r="H290" s="42">
        <f t="shared" si="13"/>
        <v>15251.75</v>
      </c>
      <c r="I290" s="42">
        <f t="shared" si="13"/>
        <v>1547.52</v>
      </c>
      <c r="J290" s="42">
        <f t="shared" si="13"/>
        <v>4353.7199999999993</v>
      </c>
      <c r="K290" s="42">
        <f t="shared" si="13"/>
        <v>6028.4</v>
      </c>
      <c r="L290" s="41">
        <f t="shared" si="13"/>
        <v>214164.47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11082.74</v>
      </c>
      <c r="G296" s="18">
        <v>2989.56</v>
      </c>
      <c r="H296" s="18">
        <v>843.75</v>
      </c>
      <c r="I296" s="18">
        <v>967.2</v>
      </c>
      <c r="J296" s="18">
        <v>2224.1799999999998</v>
      </c>
      <c r="K296" s="18"/>
      <c r="L296" s="19">
        <f>SUM(F296:K296)</f>
        <v>18107.43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5000</v>
      </c>
      <c r="I300" s="18"/>
      <c r="J300" s="18"/>
      <c r="K300" s="18"/>
      <c r="L300" s="19">
        <f t="shared" ref="L300:L306" si="14">SUM(F300:K300)</f>
        <v>5000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687.5</v>
      </c>
      <c r="G301" s="18">
        <v>473.34</v>
      </c>
      <c r="H301" s="18">
        <v>3688.6</v>
      </c>
      <c r="I301" s="18"/>
      <c r="J301" s="18">
        <v>496.88</v>
      </c>
      <c r="K301" s="18"/>
      <c r="L301" s="19">
        <f t="shared" si="14"/>
        <v>5346.32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3767.75</v>
      </c>
      <c r="L302" s="19">
        <f t="shared" si="14"/>
        <v>3767.75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11770.24</v>
      </c>
      <c r="G309" s="42">
        <f t="shared" si="15"/>
        <v>3462.9</v>
      </c>
      <c r="H309" s="42">
        <f t="shared" si="15"/>
        <v>9532.35</v>
      </c>
      <c r="I309" s="42">
        <f t="shared" si="15"/>
        <v>967.2</v>
      </c>
      <c r="J309" s="42">
        <f t="shared" si="15"/>
        <v>2721.06</v>
      </c>
      <c r="K309" s="42">
        <f t="shared" si="15"/>
        <v>3767.75</v>
      </c>
      <c r="L309" s="41">
        <f t="shared" si="15"/>
        <v>32221.5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15515.83</v>
      </c>
      <c r="G315" s="18">
        <v>4185.37</v>
      </c>
      <c r="H315" s="18">
        <v>1181.25</v>
      </c>
      <c r="I315" s="18">
        <v>1354.09</v>
      </c>
      <c r="J315" s="18">
        <v>3113.85</v>
      </c>
      <c r="K315" s="18"/>
      <c r="L315" s="19">
        <f>SUM(F315:K315)</f>
        <v>25350.39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4400</v>
      </c>
      <c r="G317" s="18">
        <v>957.71</v>
      </c>
      <c r="H317" s="18"/>
      <c r="I317" s="18"/>
      <c r="J317" s="18"/>
      <c r="K317" s="18"/>
      <c r="L317" s="19">
        <f>SUM(F317:K317)</f>
        <v>5357.71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7000</v>
      </c>
      <c r="I319" s="18"/>
      <c r="J319" s="18"/>
      <c r="K319" s="18"/>
      <c r="L319" s="19">
        <f t="shared" ref="L319:L325" si="16">SUM(F319:K319)</f>
        <v>7000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962.5</v>
      </c>
      <c r="G320" s="18">
        <v>662.68</v>
      </c>
      <c r="H320" s="18">
        <v>5164.0200000000004</v>
      </c>
      <c r="I320" s="18"/>
      <c r="J320" s="18">
        <v>695.64</v>
      </c>
      <c r="K320" s="18"/>
      <c r="L320" s="19">
        <f t="shared" si="16"/>
        <v>7484.8400000000011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5274.84</v>
      </c>
      <c r="L321" s="19">
        <f t="shared" si="16"/>
        <v>5274.84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20878.330000000002</v>
      </c>
      <c r="G328" s="42">
        <f t="shared" si="17"/>
        <v>5805.76</v>
      </c>
      <c r="H328" s="42">
        <f t="shared" si="17"/>
        <v>13345.27</v>
      </c>
      <c r="I328" s="42">
        <f t="shared" si="17"/>
        <v>1354.09</v>
      </c>
      <c r="J328" s="42">
        <f t="shared" si="17"/>
        <v>3809.49</v>
      </c>
      <c r="K328" s="42">
        <f t="shared" si="17"/>
        <v>5274.84</v>
      </c>
      <c r="L328" s="41">
        <f t="shared" si="17"/>
        <v>50467.78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154371.95000000001</v>
      </c>
      <c r="G338" s="41">
        <f t="shared" si="20"/>
        <v>74528.359999999986</v>
      </c>
      <c r="H338" s="41">
        <f t="shared" si="20"/>
        <v>38129.369999999995</v>
      </c>
      <c r="I338" s="41">
        <f t="shared" si="20"/>
        <v>3868.8100000000004</v>
      </c>
      <c r="J338" s="41">
        <f t="shared" si="20"/>
        <v>10884.269999999999</v>
      </c>
      <c r="K338" s="41">
        <f t="shared" si="20"/>
        <v>15070.99</v>
      </c>
      <c r="L338" s="41">
        <f t="shared" si="20"/>
        <v>296853.75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154371.95000000001</v>
      </c>
      <c r="G352" s="41">
        <f>G338</f>
        <v>74528.359999999986</v>
      </c>
      <c r="H352" s="41">
        <f>H338</f>
        <v>38129.369999999995</v>
      </c>
      <c r="I352" s="41">
        <f>I338</f>
        <v>3868.8100000000004</v>
      </c>
      <c r="J352" s="41">
        <f>J338</f>
        <v>10884.269999999999</v>
      </c>
      <c r="K352" s="47">
        <f>K338+K351</f>
        <v>15070.99</v>
      </c>
      <c r="L352" s="41">
        <f>L338+L351</f>
        <v>296853.75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22685.18</v>
      </c>
      <c r="G358" s="18">
        <v>9001.14</v>
      </c>
      <c r="H358" s="18">
        <v>489.6</v>
      </c>
      <c r="I358" s="18">
        <v>18496.080000000002</v>
      </c>
      <c r="J358" s="18"/>
      <c r="K358" s="18"/>
      <c r="L358" s="13">
        <f>SUM(F358:K358)</f>
        <v>50672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14178.24</v>
      </c>
      <c r="G359" s="18">
        <v>5625.72</v>
      </c>
      <c r="H359" s="18">
        <v>306</v>
      </c>
      <c r="I359" s="18">
        <v>11560.06</v>
      </c>
      <c r="J359" s="18"/>
      <c r="K359" s="18"/>
      <c r="L359" s="19">
        <f>SUM(F359:K359)</f>
        <v>31670.019999999997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19849.54</v>
      </c>
      <c r="G360" s="18">
        <v>7876</v>
      </c>
      <c r="H360" s="18">
        <v>428.4</v>
      </c>
      <c r="I360" s="18">
        <v>16184.07</v>
      </c>
      <c r="J360" s="18"/>
      <c r="K360" s="18"/>
      <c r="L360" s="19">
        <f>SUM(F360:K360)</f>
        <v>44338.01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56712.959999999999</v>
      </c>
      <c r="G362" s="47">
        <f t="shared" si="22"/>
        <v>22502.86</v>
      </c>
      <c r="H362" s="47">
        <f t="shared" si="22"/>
        <v>1224</v>
      </c>
      <c r="I362" s="47">
        <f t="shared" si="22"/>
        <v>46240.21</v>
      </c>
      <c r="J362" s="47">
        <f t="shared" si="22"/>
        <v>0</v>
      </c>
      <c r="K362" s="47">
        <f t="shared" si="22"/>
        <v>0</v>
      </c>
      <c r="L362" s="47">
        <f t="shared" si="22"/>
        <v>126680.03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17024.66</v>
      </c>
      <c r="G367" s="18">
        <v>10640.42</v>
      </c>
      <c r="H367" s="18">
        <v>14896.57</v>
      </c>
      <c r="I367" s="56">
        <f>SUM(F367:H367)</f>
        <v>42561.65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1471.42</v>
      </c>
      <c r="G368" s="63">
        <v>919.64</v>
      </c>
      <c r="H368" s="63">
        <v>1287.5</v>
      </c>
      <c r="I368" s="56">
        <f>SUM(F368:H368)</f>
        <v>3678.56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18496.080000000002</v>
      </c>
      <c r="G369" s="47">
        <f>SUM(G367:G368)</f>
        <v>11560.06</v>
      </c>
      <c r="H369" s="47">
        <f>SUM(H367:H368)</f>
        <v>16184.07</v>
      </c>
      <c r="I369" s="47">
        <f>SUM(I367:I368)</f>
        <v>46240.21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1.17</v>
      </c>
      <c r="I396" s="18"/>
      <c r="J396" s="24" t="s">
        <v>289</v>
      </c>
      <c r="K396" s="24" t="s">
        <v>289</v>
      </c>
      <c r="L396" s="56">
        <f t="shared" si="26"/>
        <v>1.17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6.11</v>
      </c>
      <c r="I397" s="18"/>
      <c r="J397" s="24" t="s">
        <v>289</v>
      </c>
      <c r="K397" s="24" t="s">
        <v>289</v>
      </c>
      <c r="L397" s="56">
        <f t="shared" si="26"/>
        <v>6.11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7.28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7.28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32005</v>
      </c>
      <c r="L422" s="56">
        <f t="shared" si="29"/>
        <v>32005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32005</v>
      </c>
      <c r="L427" s="47">
        <f t="shared" si="30"/>
        <v>32005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32005</v>
      </c>
      <c r="L434" s="47">
        <f t="shared" si="32"/>
        <v>32005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45842.23</v>
      </c>
      <c r="G439" s="18">
        <v>5196.3500000000004</v>
      </c>
      <c r="H439" s="18"/>
      <c r="I439" s="56">
        <f t="shared" ref="I439:I445" si="33">SUM(F439:H439)</f>
        <v>51038.58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45842.23</v>
      </c>
      <c r="G446" s="13">
        <f>SUM(G439:G445)</f>
        <v>5196.3500000000004</v>
      </c>
      <c r="H446" s="13">
        <f>SUM(H439:H445)</f>
        <v>0</v>
      </c>
      <c r="I446" s="13">
        <f>SUM(I439:I445)</f>
        <v>51038.58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45842.23</v>
      </c>
      <c r="G459" s="18">
        <v>5196.3500000000004</v>
      </c>
      <c r="H459" s="18"/>
      <c r="I459" s="56">
        <f t="shared" si="34"/>
        <v>51038.58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45842.23</v>
      </c>
      <c r="G460" s="83">
        <f>SUM(G454:G459)</f>
        <v>5196.3500000000004</v>
      </c>
      <c r="H460" s="83">
        <f>SUM(H454:H459)</f>
        <v>0</v>
      </c>
      <c r="I460" s="83">
        <f>SUM(I454:I459)</f>
        <v>51038.58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45842.23</v>
      </c>
      <c r="G461" s="42">
        <f>G452+G460</f>
        <v>5196.3500000000004</v>
      </c>
      <c r="H461" s="42">
        <f>H452+H460</f>
        <v>0</v>
      </c>
      <c r="I461" s="42">
        <f>I452+I460</f>
        <v>51038.58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104364.02</v>
      </c>
      <c r="G465" s="18">
        <v>174.16</v>
      </c>
      <c r="H465" s="18">
        <v>0</v>
      </c>
      <c r="I465" s="18"/>
      <c r="J465" s="18">
        <v>83036.3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5327150.34</v>
      </c>
      <c r="G468" s="18">
        <v>126505.87</v>
      </c>
      <c r="H468" s="18">
        <v>296853.75</v>
      </c>
      <c r="I468" s="18"/>
      <c r="J468" s="18">
        <v>7.28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5327150.34</v>
      </c>
      <c r="G470" s="53">
        <f>SUM(G468:G469)</f>
        <v>126505.87</v>
      </c>
      <c r="H470" s="53">
        <f>SUM(H468:H469)</f>
        <v>296853.75</v>
      </c>
      <c r="I470" s="53">
        <f>SUM(I468:I469)</f>
        <v>0</v>
      </c>
      <c r="J470" s="53">
        <f>SUM(J468:J469)</f>
        <v>7.28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5298762.97</v>
      </c>
      <c r="G472" s="18">
        <v>126680.03</v>
      </c>
      <c r="H472" s="18">
        <v>296853.75</v>
      </c>
      <c r="I472" s="18"/>
      <c r="J472" s="18">
        <v>32005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5298762.97</v>
      </c>
      <c r="G474" s="53">
        <f>SUM(G472:G473)</f>
        <v>126680.03</v>
      </c>
      <c r="H474" s="53">
        <f>SUM(H472:H473)</f>
        <v>296853.75</v>
      </c>
      <c r="I474" s="53">
        <f>SUM(I472:I473)</f>
        <v>0</v>
      </c>
      <c r="J474" s="53">
        <f>SUM(J472:J473)</f>
        <v>32005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132751.38999999966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51038.58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4517157.18</v>
      </c>
      <c r="G513" s="24" t="s">
        <v>289</v>
      </c>
      <c r="H513" s="18">
        <v>1668425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202474.4</v>
      </c>
      <c r="G514" s="24" t="s">
        <v>289</v>
      </c>
      <c r="H514" s="18">
        <v>120808.59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40784</v>
      </c>
      <c r="H516" s="24" t="s">
        <v>289</v>
      </c>
      <c r="I516" s="18">
        <v>2971181.99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4719631.58</v>
      </c>
      <c r="G517" s="42">
        <f>SUM(G511:G516)</f>
        <v>40784</v>
      </c>
      <c r="H517" s="42">
        <f>SUM(H511:H516)</f>
        <v>1789233.59</v>
      </c>
      <c r="I517" s="42">
        <f>SUM(I511:I516)</f>
        <v>2971181.99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313411.99</v>
      </c>
      <c r="G521" s="18">
        <v>152328.5</v>
      </c>
      <c r="H521" s="18">
        <v>58408.2</v>
      </c>
      <c r="I521" s="18">
        <v>1547.52</v>
      </c>
      <c r="J521" s="18">
        <v>3558.7</v>
      </c>
      <c r="K521" s="18"/>
      <c r="L521" s="88">
        <f>SUM(F521:K521)</f>
        <v>529254.90999999992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117105.57</v>
      </c>
      <c r="G522" s="18">
        <v>47091.54</v>
      </c>
      <c r="H522" s="18">
        <v>843.75</v>
      </c>
      <c r="I522" s="18">
        <v>967.2</v>
      </c>
      <c r="J522" s="18">
        <v>2224.1799999999998</v>
      </c>
      <c r="K522" s="18"/>
      <c r="L522" s="88">
        <f>SUM(F522:K522)</f>
        <v>168232.24000000002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108094.81</v>
      </c>
      <c r="G523" s="18">
        <v>52378.39</v>
      </c>
      <c r="H523" s="18">
        <v>1181.25</v>
      </c>
      <c r="I523" s="18">
        <v>1354.09</v>
      </c>
      <c r="J523" s="18">
        <v>3113.85</v>
      </c>
      <c r="K523" s="18"/>
      <c r="L523" s="88">
        <f>SUM(F523:K523)</f>
        <v>166122.39000000001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538612.37</v>
      </c>
      <c r="G524" s="108">
        <f t="shared" ref="G524:L524" si="36">SUM(G521:G523)</f>
        <v>251798.43</v>
      </c>
      <c r="H524" s="108">
        <f t="shared" si="36"/>
        <v>60433.2</v>
      </c>
      <c r="I524" s="108">
        <f t="shared" si="36"/>
        <v>3868.8100000000004</v>
      </c>
      <c r="J524" s="108">
        <f t="shared" si="36"/>
        <v>8896.73</v>
      </c>
      <c r="K524" s="108">
        <f t="shared" si="36"/>
        <v>0</v>
      </c>
      <c r="L524" s="89">
        <f t="shared" si="36"/>
        <v>863609.53999999992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36471.269999999997</v>
      </c>
      <c r="I526" s="18"/>
      <c r="J526" s="18"/>
      <c r="K526" s="18"/>
      <c r="L526" s="88">
        <f>SUM(F526:K526)</f>
        <v>36471.269999999997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22794.55</v>
      </c>
      <c r="I527" s="18"/>
      <c r="J527" s="18"/>
      <c r="K527" s="18"/>
      <c r="L527" s="88">
        <f>SUM(F527:K527)</f>
        <v>22794.55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31912.35</v>
      </c>
      <c r="I528" s="18"/>
      <c r="J528" s="18"/>
      <c r="K528" s="18"/>
      <c r="L528" s="88">
        <f>SUM(F528:K528)</f>
        <v>31912.35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91178.169999999984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91178.169999999984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17099.11</v>
      </c>
      <c r="I541" s="18"/>
      <c r="J541" s="18"/>
      <c r="K541" s="18"/>
      <c r="L541" s="88">
        <f>SUM(F541:K541)</f>
        <v>17099.11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17099.11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17099.11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538612.37</v>
      </c>
      <c r="G545" s="89">
        <f t="shared" ref="G545:L545" si="41">G524+G529+G534+G539+G544</f>
        <v>251798.43</v>
      </c>
      <c r="H545" s="89">
        <f t="shared" si="41"/>
        <v>168710.47999999998</v>
      </c>
      <c r="I545" s="89">
        <f t="shared" si="41"/>
        <v>3868.8100000000004</v>
      </c>
      <c r="J545" s="89">
        <f t="shared" si="41"/>
        <v>8896.73</v>
      </c>
      <c r="K545" s="89">
        <f t="shared" si="41"/>
        <v>0</v>
      </c>
      <c r="L545" s="89">
        <f t="shared" si="41"/>
        <v>971886.82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529254.90999999992</v>
      </c>
      <c r="G549" s="87">
        <f>L526</f>
        <v>36471.269999999997</v>
      </c>
      <c r="H549" s="87">
        <f>L531</f>
        <v>0</v>
      </c>
      <c r="I549" s="87">
        <f>L536</f>
        <v>0</v>
      </c>
      <c r="J549" s="87">
        <f>L541</f>
        <v>17099.11</v>
      </c>
      <c r="K549" s="87">
        <f>SUM(F549:J549)</f>
        <v>582825.28999999992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168232.24000000002</v>
      </c>
      <c r="G550" s="87">
        <f>L527</f>
        <v>22794.55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191026.79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166122.39000000001</v>
      </c>
      <c r="G551" s="87">
        <f>L528</f>
        <v>31912.35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198034.74000000002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863609.53999999992</v>
      </c>
      <c r="G552" s="89">
        <f t="shared" si="42"/>
        <v>91178.169999999984</v>
      </c>
      <c r="H552" s="89">
        <f t="shared" si="42"/>
        <v>0</v>
      </c>
      <c r="I552" s="89">
        <f t="shared" si="42"/>
        <v>0</v>
      </c>
      <c r="J552" s="89">
        <f t="shared" si="42"/>
        <v>17099.11</v>
      </c>
      <c r="K552" s="89">
        <f t="shared" si="42"/>
        <v>971886.82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5972.27</v>
      </c>
      <c r="G579" s="18"/>
      <c r="H579" s="18"/>
      <c r="I579" s="87">
        <f t="shared" si="47"/>
        <v>5972.27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50485.93</v>
      </c>
      <c r="G582" s="18"/>
      <c r="H582" s="18"/>
      <c r="I582" s="87">
        <f t="shared" si="47"/>
        <v>50485.93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31805.52</v>
      </c>
      <c r="I584" s="87">
        <f t="shared" si="47"/>
        <v>31805.52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38173.160000000003</v>
      </c>
      <c r="I591" s="18">
        <v>23127</v>
      </c>
      <c r="J591" s="18">
        <v>67467.839999999997</v>
      </c>
      <c r="K591" s="104">
        <f t="shared" ref="K591:K597" si="48">SUM(H591:J591)</f>
        <v>128768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17099.11</v>
      </c>
      <c r="I592" s="18"/>
      <c r="J592" s="18"/>
      <c r="K592" s="104">
        <f t="shared" si="48"/>
        <v>17099.11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26936</v>
      </c>
      <c r="K593" s="104">
        <f t="shared" si="48"/>
        <v>26936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29188.97</v>
      </c>
      <c r="K594" s="104">
        <f t="shared" si="48"/>
        <v>29188.97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2968.25</v>
      </c>
      <c r="I595" s="18">
        <v>1855.16</v>
      </c>
      <c r="J595" s="18">
        <v>2597.2199999999998</v>
      </c>
      <c r="K595" s="104">
        <f t="shared" si="48"/>
        <v>7420.6299999999992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58240.520000000004</v>
      </c>
      <c r="I598" s="108">
        <f>SUM(I591:I597)</f>
        <v>24982.16</v>
      </c>
      <c r="J598" s="108">
        <f>SUM(J591:J597)</f>
        <v>126190.03</v>
      </c>
      <c r="K598" s="108">
        <f>SUM(K591:K597)</f>
        <v>209412.71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8160.95</v>
      </c>
      <c r="I604" s="18">
        <v>12233.76</v>
      </c>
      <c r="J604" s="18">
        <v>36640.61</v>
      </c>
      <c r="K604" s="104">
        <f>SUM(H604:J604)</f>
        <v>57035.32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8160.95</v>
      </c>
      <c r="I605" s="108">
        <f>SUM(I602:I604)</f>
        <v>12233.76</v>
      </c>
      <c r="J605" s="108">
        <f>SUM(J602:J604)</f>
        <v>36640.61</v>
      </c>
      <c r="K605" s="108">
        <f>SUM(K602:K604)</f>
        <v>57035.32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5365</v>
      </c>
      <c r="G611" s="18">
        <v>1019.37</v>
      </c>
      <c r="H611" s="18"/>
      <c r="I611" s="18"/>
      <c r="J611" s="18"/>
      <c r="K611" s="18"/>
      <c r="L611" s="88">
        <f>SUM(F611:K611)</f>
        <v>6384.37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9840</v>
      </c>
      <c r="G612" s="18">
        <v>2146.1</v>
      </c>
      <c r="H612" s="18"/>
      <c r="I612" s="18"/>
      <c r="J612" s="18"/>
      <c r="K612" s="18"/>
      <c r="L612" s="88">
        <f>SUM(F612:K612)</f>
        <v>11986.1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15205</v>
      </c>
      <c r="G614" s="108">
        <f t="shared" si="49"/>
        <v>3165.47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18370.47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215620.11</v>
      </c>
      <c r="H617" s="109">
        <f>SUM(F52)</f>
        <v>215620.11000000002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400</v>
      </c>
      <c r="H618" s="109">
        <f>SUM(G52)</f>
        <v>400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6646.7799999999988</v>
      </c>
      <c r="H619" s="109">
        <f>SUM(H52)</f>
        <v>6646.78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51038.58</v>
      </c>
      <c r="H621" s="109">
        <f>SUM(J52)</f>
        <v>51038.58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132751.39000000001</v>
      </c>
      <c r="H622" s="109">
        <f>F476</f>
        <v>132751.38999999966</v>
      </c>
      <c r="I622" s="121" t="s">
        <v>101</v>
      </c>
      <c r="J622" s="109">
        <f t="shared" ref="J622:J655" si="50">G622-H622</f>
        <v>3.4924596548080444E-10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51038.58</v>
      </c>
      <c r="H626" s="109">
        <f>J476</f>
        <v>51038.58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5327150.34</v>
      </c>
      <c r="H627" s="104">
        <f>SUM(F468)</f>
        <v>5327150.34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126505.87</v>
      </c>
      <c r="H628" s="104">
        <f>SUM(G468)</f>
        <v>126505.87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296853.75</v>
      </c>
      <c r="H629" s="104">
        <f>SUM(H468)</f>
        <v>296853.75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7.28</v>
      </c>
      <c r="H631" s="104">
        <f>SUM(J468)</f>
        <v>7.28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5298762.97</v>
      </c>
      <c r="H632" s="104">
        <f>SUM(F472)</f>
        <v>5298762.97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296853.75</v>
      </c>
      <c r="H633" s="104">
        <f>SUM(H472)</f>
        <v>296853.75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46240.21</v>
      </c>
      <c r="H634" s="104">
        <f>I369</f>
        <v>46240.21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126680.03</v>
      </c>
      <c r="H635" s="104">
        <f>SUM(G472)</f>
        <v>126680.03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7.28</v>
      </c>
      <c r="H637" s="164">
        <f>SUM(J468)</f>
        <v>7.28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32005</v>
      </c>
      <c r="H638" s="164">
        <f>SUM(J472)</f>
        <v>32005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45842.23</v>
      </c>
      <c r="H639" s="104">
        <f>SUM(F461)</f>
        <v>45842.23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5196.3500000000004</v>
      </c>
      <c r="H640" s="104">
        <f>SUM(G461)</f>
        <v>5196.3500000000004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51038.58</v>
      </c>
      <c r="H642" s="104">
        <f>SUM(I461)</f>
        <v>51038.58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7.28</v>
      </c>
      <c r="H644" s="104">
        <f>H408</f>
        <v>7.28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7.28</v>
      </c>
      <c r="H646" s="104">
        <f>L408</f>
        <v>7.28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209412.71</v>
      </c>
      <c r="H647" s="104">
        <f>L208+L226+L244</f>
        <v>209412.71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57035.32</v>
      </c>
      <c r="H648" s="104">
        <f>(J257+J338)-(J255+J336)</f>
        <v>57035.32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58240.52</v>
      </c>
      <c r="H649" s="104">
        <f>H598</f>
        <v>58240.520000000004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24982.16</v>
      </c>
      <c r="H650" s="104">
        <f>I598</f>
        <v>24982.16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126190.03</v>
      </c>
      <c r="H651" s="104">
        <f>J598</f>
        <v>126190.03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2924.62</v>
      </c>
      <c r="H652" s="104">
        <f>K263+K345</f>
        <v>2924.62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2237006.7000000002</v>
      </c>
      <c r="G660" s="19">
        <f>(L229+L309+L359)</f>
        <v>1406039.9699999997</v>
      </c>
      <c r="H660" s="19">
        <f>(L247+L328+L360)</f>
        <v>2076325.4600000002</v>
      </c>
      <c r="I660" s="19">
        <f>SUM(F660:H660)</f>
        <v>5719372.1299999999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15336.284368104429</v>
      </c>
      <c r="G661" s="19">
        <f>(L359/IF(SUM(L358:L360)=0,1,SUM(L358:L360))*(SUM(G97:G110)))</f>
        <v>9585.1837832245528</v>
      </c>
      <c r="H661" s="19">
        <f>(L360/IF(SUM(L358:L360)=0,1,SUM(L358:L360))*(SUM(G97:G110)))</f>
        <v>13419.251848671018</v>
      </c>
      <c r="I661" s="19">
        <f>SUM(F661:H661)</f>
        <v>38340.720000000001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58240.52</v>
      </c>
      <c r="G662" s="19">
        <f>(L226+L306)-(J226+J306)</f>
        <v>24982.16</v>
      </c>
      <c r="H662" s="19">
        <f>(L244+L325)-(J244+J325)</f>
        <v>126190.03</v>
      </c>
      <c r="I662" s="19">
        <f>SUM(F662:H662)</f>
        <v>209412.71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71003.51999999999</v>
      </c>
      <c r="G663" s="199">
        <f>SUM(G575:G587)+SUM(I602:I604)+L612</f>
        <v>24219.86</v>
      </c>
      <c r="H663" s="199">
        <f>SUM(H575:H587)+SUM(J602:J604)+L613</f>
        <v>68446.13</v>
      </c>
      <c r="I663" s="19">
        <f>SUM(F663:H663)</f>
        <v>163669.51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2092426.3756318958</v>
      </c>
      <c r="G664" s="19">
        <f>G660-SUM(G661:G663)</f>
        <v>1347252.7662167752</v>
      </c>
      <c r="H664" s="19">
        <f>H660-SUM(H661:H663)</f>
        <v>1868270.0481513292</v>
      </c>
      <c r="I664" s="19">
        <f>I660-SUM(I661:I663)</f>
        <v>5307949.1899999995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167.04</v>
      </c>
      <c r="G665" s="248">
        <v>62.75</v>
      </c>
      <c r="H665" s="248">
        <v>114.72</v>
      </c>
      <c r="I665" s="19">
        <f>SUM(F665:H665)</f>
        <v>344.51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12526.5</v>
      </c>
      <c r="G667" s="19">
        <f>ROUND(G664/G665,2)</f>
        <v>21470.16</v>
      </c>
      <c r="H667" s="19">
        <f>ROUND(H664/H665,2)</f>
        <v>16285.48</v>
      </c>
      <c r="I667" s="19">
        <f>ROUND(I664/I665,2)</f>
        <v>15407.24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-12.94</v>
      </c>
      <c r="I670" s="19">
        <f>SUM(F670:H670)</f>
        <v>-12.94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12526.5</v>
      </c>
      <c r="G672" s="19">
        <f>ROUND((G664+G669)/(G665+G670),2)</f>
        <v>21470.16</v>
      </c>
      <c r="H672" s="19">
        <f>ROUND((H664+H669)/(H665+H670),2)</f>
        <v>18355.96</v>
      </c>
      <c r="I672" s="19">
        <f>ROUND((I664+I669)/(I665+I670),2)</f>
        <v>16008.53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Lisbon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1756449.37</v>
      </c>
      <c r="C9" s="229">
        <f>'DOE25'!G197+'DOE25'!G215+'DOE25'!G233+'DOE25'!G276+'DOE25'!G295+'DOE25'!G314</f>
        <v>733299.77</v>
      </c>
    </row>
    <row r="10" spans="1:3" x14ac:dyDescent="0.2">
      <c r="A10" t="s">
        <v>779</v>
      </c>
      <c r="B10" s="240">
        <v>1697145.28</v>
      </c>
      <c r="C10" s="240">
        <v>724091.13</v>
      </c>
    </row>
    <row r="11" spans="1:3" x14ac:dyDescent="0.2">
      <c r="A11" t="s">
        <v>780</v>
      </c>
      <c r="B11" s="240">
        <v>26890.55</v>
      </c>
      <c r="C11" s="240">
        <v>6729</v>
      </c>
    </row>
    <row r="12" spans="1:3" x14ac:dyDescent="0.2">
      <c r="A12" t="s">
        <v>781</v>
      </c>
      <c r="B12" s="240">
        <v>32413.54</v>
      </c>
      <c r="C12" s="240">
        <v>2479.64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1756449.37</v>
      </c>
      <c r="C13" s="231">
        <f>SUM(C10:C12)</f>
        <v>733299.77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538612.37</v>
      </c>
      <c r="C18" s="229">
        <f>'DOE25'!G198+'DOE25'!G216+'DOE25'!G234+'DOE25'!G277+'DOE25'!G296+'DOE25'!G315</f>
        <v>251798.43</v>
      </c>
    </row>
    <row r="19" spans="1:3" x14ac:dyDescent="0.2">
      <c r="A19" t="s">
        <v>779</v>
      </c>
      <c r="B19" s="240">
        <v>346717.08</v>
      </c>
      <c r="C19" s="240">
        <v>211023.83</v>
      </c>
    </row>
    <row r="20" spans="1:3" x14ac:dyDescent="0.2">
      <c r="A20" t="s">
        <v>780</v>
      </c>
      <c r="B20" s="240">
        <v>191895.29</v>
      </c>
      <c r="C20" s="240">
        <v>40774.6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538612.37</v>
      </c>
      <c r="C22" s="231">
        <f>SUM(C19:C21)</f>
        <v>251798.43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129215.5</v>
      </c>
      <c r="C27" s="234">
        <f>'DOE25'!G199+'DOE25'!G217+'DOE25'!G235+'DOE25'!G278+'DOE25'!G297+'DOE25'!G316</f>
        <v>43460.95</v>
      </c>
    </row>
    <row r="28" spans="1:3" x14ac:dyDescent="0.2">
      <c r="A28" t="s">
        <v>779</v>
      </c>
      <c r="B28" s="240">
        <v>129215.5</v>
      </c>
      <c r="C28" s="240">
        <v>43460.95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129215.5</v>
      </c>
      <c r="C31" s="231">
        <f>SUM(C28:C30)</f>
        <v>43460.95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70722</v>
      </c>
      <c r="C36" s="235">
        <f>'DOE25'!G200+'DOE25'!G218+'DOE25'!G236+'DOE25'!G279+'DOE25'!G298+'DOE25'!G317</f>
        <v>11925.939999999999</v>
      </c>
    </row>
    <row r="37" spans="1:3" x14ac:dyDescent="0.2">
      <c r="A37" t="s">
        <v>779</v>
      </c>
      <c r="B37" s="240">
        <v>42748</v>
      </c>
      <c r="C37" s="240">
        <v>9158.89</v>
      </c>
    </row>
    <row r="38" spans="1:3" x14ac:dyDescent="0.2">
      <c r="A38" t="s">
        <v>780</v>
      </c>
      <c r="B38" s="240">
        <v>5822</v>
      </c>
      <c r="C38" s="240">
        <v>1072.42</v>
      </c>
    </row>
    <row r="39" spans="1:3" x14ac:dyDescent="0.2">
      <c r="A39" t="s">
        <v>781</v>
      </c>
      <c r="B39" s="240">
        <v>22152</v>
      </c>
      <c r="C39" s="240">
        <v>1694.63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70722</v>
      </c>
      <c r="C40" s="231">
        <f>SUM(C37:C39)</f>
        <v>11925.939999999999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Lisbon Regional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3496857.3600000003</v>
      </c>
      <c r="D5" s="20">
        <f>SUM('DOE25'!L197:L200)+SUM('DOE25'!L215:L218)+SUM('DOE25'!L233:L236)-F5-G5</f>
        <v>3483491.0100000002</v>
      </c>
      <c r="E5" s="243"/>
      <c r="F5" s="255">
        <f>SUM('DOE25'!J197:J200)+SUM('DOE25'!J215:J218)+SUM('DOE25'!J233:J236)</f>
        <v>13366.350000000002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331936.78000000003</v>
      </c>
      <c r="D6" s="20">
        <f>'DOE25'!L202+'DOE25'!L220+'DOE25'!L238-F6-G6</f>
        <v>331936.78000000003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83715.19</v>
      </c>
      <c r="D7" s="20">
        <f>'DOE25'!L203+'DOE25'!L221+'DOE25'!L239-F7-G7</f>
        <v>63829.84</v>
      </c>
      <c r="E7" s="243"/>
      <c r="F7" s="255">
        <f>'DOE25'!J203+'DOE25'!J221+'DOE25'!J239</f>
        <v>1167.24</v>
      </c>
      <c r="G7" s="53">
        <f>'DOE25'!K203+'DOE25'!K221+'DOE25'!K239</f>
        <v>18718.11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156029.6</v>
      </c>
      <c r="D8" s="243"/>
      <c r="E8" s="20">
        <f>'DOE25'!L204+'DOE25'!L222+'DOE25'!L240-F8-G8-D9-D11</f>
        <v>132714.59</v>
      </c>
      <c r="F8" s="255">
        <f>'DOE25'!J204+'DOE25'!J222+'DOE25'!J240</f>
        <v>0</v>
      </c>
      <c r="G8" s="53">
        <f>'DOE25'!K204+'DOE25'!K222+'DOE25'!K240</f>
        <v>23315.010000000002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64897.05</v>
      </c>
      <c r="D9" s="244">
        <v>64897.05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8775</v>
      </c>
      <c r="D10" s="243"/>
      <c r="E10" s="244">
        <v>8775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39007.4</v>
      </c>
      <c r="D11" s="244">
        <v>39007.4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407345.23</v>
      </c>
      <c r="D12" s="20">
        <f>'DOE25'!L205+'DOE25'!L223+'DOE25'!L241-F12-G12</f>
        <v>403064.93999999994</v>
      </c>
      <c r="E12" s="243"/>
      <c r="F12" s="255">
        <f>'DOE25'!J205+'DOE25'!J223+'DOE25'!J241</f>
        <v>769.94999999999993</v>
      </c>
      <c r="G12" s="53">
        <f>'DOE25'!K205+'DOE25'!K223+'DOE25'!K241</f>
        <v>3510.34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440076.52999999997</v>
      </c>
      <c r="D14" s="20">
        <f>'DOE25'!L207+'DOE25'!L225+'DOE25'!L243-F14-G14</f>
        <v>434156.92</v>
      </c>
      <c r="E14" s="243"/>
      <c r="F14" s="255">
        <f>'DOE25'!J207+'DOE25'!J225+'DOE25'!J243</f>
        <v>5919.6100000000006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209412.71</v>
      </c>
      <c r="D15" s="20">
        <f>'DOE25'!L208+'DOE25'!L226+'DOE25'!L244-F15-G15</f>
        <v>209412.71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66560.5</v>
      </c>
      <c r="D16" s="243"/>
      <c r="E16" s="20">
        <f>'DOE25'!L209+'DOE25'!L227+'DOE25'!L245-F16-G16</f>
        <v>41632.6</v>
      </c>
      <c r="F16" s="255">
        <f>'DOE25'!J209+'DOE25'!J227+'DOE25'!J245</f>
        <v>24927.9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84118.38</v>
      </c>
      <c r="D29" s="20">
        <f>'DOE25'!L358+'DOE25'!L359+'DOE25'!L360-'DOE25'!I367-F29-G29</f>
        <v>84118.38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296853.75</v>
      </c>
      <c r="D31" s="20">
        <f>'DOE25'!L290+'DOE25'!L309+'DOE25'!L328+'DOE25'!L333+'DOE25'!L334+'DOE25'!L335-F31-G31</f>
        <v>270898.49</v>
      </c>
      <c r="E31" s="243"/>
      <c r="F31" s="255">
        <f>'DOE25'!J290+'DOE25'!J309+'DOE25'!J328+'DOE25'!J333+'DOE25'!J334+'DOE25'!J335</f>
        <v>10884.269999999999</v>
      </c>
      <c r="G31" s="53">
        <f>'DOE25'!K290+'DOE25'!K309+'DOE25'!K328+'DOE25'!K333+'DOE25'!K334+'DOE25'!K335</f>
        <v>15070.99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5384813.5199999996</v>
      </c>
      <c r="E33" s="246">
        <f>SUM(E5:E31)</f>
        <v>183122.19</v>
      </c>
      <c r="F33" s="246">
        <f>SUM(F5:F31)</f>
        <v>57035.32</v>
      </c>
      <c r="G33" s="246">
        <f>SUM(G5:G31)</f>
        <v>60614.450000000004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183122.19</v>
      </c>
      <c r="E35" s="249"/>
    </row>
    <row r="36" spans="2:8" ht="12" thickTop="1" x14ac:dyDescent="0.2">
      <c r="B36" t="s">
        <v>815</v>
      </c>
      <c r="D36" s="20">
        <f>D33</f>
        <v>5384813.5199999996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191017.15</v>
      </c>
      <c r="D8" s="95">
        <f>'DOE25'!G9</f>
        <v>-6540.16</v>
      </c>
      <c r="E8" s="95">
        <f>'DOE25'!H9</f>
        <v>-116137.69</v>
      </c>
      <c r="F8" s="95">
        <f>'DOE25'!I9</f>
        <v>0</v>
      </c>
      <c r="G8" s="95">
        <f>'DOE25'!J9</f>
        <v>51038.58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2187.83</v>
      </c>
      <c r="D12" s="95">
        <f>'DOE25'!G13</f>
        <v>4015.54</v>
      </c>
      <c r="E12" s="95">
        <f>'DOE25'!H13</f>
        <v>122784.47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22415.13</v>
      </c>
      <c r="D13" s="95">
        <f>'DOE25'!G14</f>
        <v>2924.62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215620.11</v>
      </c>
      <c r="D18" s="41">
        <f>SUM(D8:D17)</f>
        <v>400</v>
      </c>
      <c r="E18" s="41">
        <f>SUM(E8:E17)</f>
        <v>6646.7799999999988</v>
      </c>
      <c r="F18" s="41">
        <f>SUM(F8:F17)</f>
        <v>0</v>
      </c>
      <c r="G18" s="41">
        <f>SUM(G8:G17)</f>
        <v>51038.58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2924.62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79944.100000000006</v>
      </c>
      <c r="D23" s="95">
        <f>'DOE25'!G24</f>
        <v>400</v>
      </c>
      <c r="E23" s="95">
        <f>'DOE25'!H24</f>
        <v>6646.78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82868.72</v>
      </c>
      <c r="D31" s="41">
        <f>SUM(D21:D30)</f>
        <v>400</v>
      </c>
      <c r="E31" s="41">
        <f>SUM(E21:E30)</f>
        <v>6646.78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51038.58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92751.39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132751.39000000001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51038.58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215620.11000000002</v>
      </c>
      <c r="D51" s="41">
        <f>D50+D31</f>
        <v>400</v>
      </c>
      <c r="E51" s="41">
        <f>E50+E31</f>
        <v>6646.78</v>
      </c>
      <c r="F51" s="41">
        <f>F50+F31</f>
        <v>0</v>
      </c>
      <c r="G51" s="41">
        <f>G50+G31</f>
        <v>51038.58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2092417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748840.26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247.38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38340.720000000001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35579.449999999997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784667.09</v>
      </c>
      <c r="D62" s="130">
        <f>SUM(D57:D61)</f>
        <v>38340.720000000001</v>
      </c>
      <c r="E62" s="130">
        <f>SUM(E57:E61)</f>
        <v>0</v>
      </c>
      <c r="F62" s="130">
        <f>SUM(F57:F61)</f>
        <v>0</v>
      </c>
      <c r="G62" s="130">
        <f>SUM(G57:G61)</f>
        <v>7.28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2877084.09</v>
      </c>
      <c r="D63" s="22">
        <f>D56+D62</f>
        <v>38340.720000000001</v>
      </c>
      <c r="E63" s="22">
        <f>E56+E62</f>
        <v>0</v>
      </c>
      <c r="F63" s="22">
        <f>F56+F62</f>
        <v>0</v>
      </c>
      <c r="G63" s="22">
        <f>G56+G62</f>
        <v>7.28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1852894.82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419898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2272792.8200000003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40205.440000000002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10104.6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1669.72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50310.04</v>
      </c>
      <c r="D78" s="130">
        <f>SUM(D72:D77)</f>
        <v>1669.72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2323102.8600000003</v>
      </c>
      <c r="D81" s="130">
        <f>SUM(D79:D80)+D78+D70</f>
        <v>1669.72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94143.34</v>
      </c>
      <c r="D88" s="95">
        <f>SUM('DOE25'!G153:G161)</f>
        <v>83570.81</v>
      </c>
      <c r="E88" s="95">
        <f>SUM('DOE25'!H153:H161)</f>
        <v>296853.75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815.05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94958.39</v>
      </c>
      <c r="D91" s="131">
        <f>SUM(D85:D90)</f>
        <v>83570.81</v>
      </c>
      <c r="E91" s="131">
        <f>SUM(E85:E90)</f>
        <v>296853.75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2924.62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32005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32005</v>
      </c>
      <c r="D103" s="86">
        <f>SUM(D93:D102)</f>
        <v>2924.62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5327150.34</v>
      </c>
      <c r="D104" s="86">
        <f>D63+D81+D91+D103</f>
        <v>126505.87</v>
      </c>
      <c r="E104" s="86">
        <f>E63+E81+E91+E103</f>
        <v>296853.75</v>
      </c>
      <c r="F104" s="86">
        <f>F63+F81+F91+F103</f>
        <v>0</v>
      </c>
      <c r="G104" s="86">
        <f>G63+G81+G103</f>
        <v>7.28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2547913.61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628569.76</v>
      </c>
      <c r="D110" s="24" t="s">
        <v>289</v>
      </c>
      <c r="E110" s="95">
        <f>('DOE25'!L277)+('DOE25'!L296)+('DOE25'!L315)</f>
        <v>235039.77999999997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208078.32999999996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112295.66</v>
      </c>
      <c r="D112" s="24" t="s">
        <v>289</v>
      </c>
      <c r="E112" s="95">
        <f>+('DOE25'!L279)+('DOE25'!L298)+('DOE25'!L317)</f>
        <v>5357.71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3496857.3600000003</v>
      </c>
      <c r="D115" s="86">
        <f>SUM(D109:D114)</f>
        <v>0</v>
      </c>
      <c r="E115" s="86">
        <f>SUM(E109:E114)</f>
        <v>240397.48999999996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331936.78000000003</v>
      </c>
      <c r="D118" s="24" t="s">
        <v>289</v>
      </c>
      <c r="E118" s="95">
        <f>+('DOE25'!L281)+('DOE25'!L300)+('DOE25'!L319)</f>
        <v>20000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83715.19</v>
      </c>
      <c r="D119" s="24" t="s">
        <v>289</v>
      </c>
      <c r="E119" s="95">
        <f>+('DOE25'!L282)+('DOE25'!L301)+('DOE25'!L320)</f>
        <v>21385.27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259934.05</v>
      </c>
      <c r="D120" s="24" t="s">
        <v>289</v>
      </c>
      <c r="E120" s="95">
        <f>+('DOE25'!L283)+('DOE25'!L302)+('DOE25'!L321)</f>
        <v>15070.99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407345.23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440076.52999999997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209412.71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66560.5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126680.03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1798980.99</v>
      </c>
      <c r="D128" s="86">
        <f>SUM(D118:D127)</f>
        <v>126680.03</v>
      </c>
      <c r="E128" s="86">
        <f>SUM(E118:E127)</f>
        <v>56456.26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32005</v>
      </c>
    </row>
    <row r="135" spans="1:7" x14ac:dyDescent="0.2">
      <c r="A135" t="s">
        <v>233</v>
      </c>
      <c r="B135" s="32" t="s">
        <v>234</v>
      </c>
      <c r="C135" s="95">
        <f>'DOE25'!L263</f>
        <v>2924.62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7.28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-7.28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2924.62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32005</v>
      </c>
    </row>
    <row r="145" spans="1:9" ht="12.75" thickTop="1" thickBot="1" x14ac:dyDescent="0.25">
      <c r="A145" s="33" t="s">
        <v>244</v>
      </c>
      <c r="C145" s="86">
        <f>(C115+C128+C144)</f>
        <v>5298762.9700000007</v>
      </c>
      <c r="D145" s="86">
        <f>(D115+D128+D144)</f>
        <v>126680.03</v>
      </c>
      <c r="E145" s="86">
        <f>(E115+E128+E144)</f>
        <v>296853.74999999994</v>
      </c>
      <c r="F145" s="86">
        <f>(F115+F128+F144)</f>
        <v>0</v>
      </c>
      <c r="G145" s="86">
        <f>(G115+G128+G144)</f>
        <v>32005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Lisbon Regional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12527</v>
      </c>
    </row>
    <row r="5" spans="1:4" x14ac:dyDescent="0.2">
      <c r="B5" t="s">
        <v>704</v>
      </c>
      <c r="C5" s="179">
        <f>IF('DOE25'!G665+'DOE25'!G670=0,0,ROUND('DOE25'!G672,0))</f>
        <v>21470</v>
      </c>
    </row>
    <row r="6" spans="1:4" x14ac:dyDescent="0.2">
      <c r="B6" t="s">
        <v>62</v>
      </c>
      <c r="C6" s="179">
        <f>IF('DOE25'!H665+'DOE25'!H670=0,0,ROUND('DOE25'!H672,0))</f>
        <v>18356</v>
      </c>
    </row>
    <row r="7" spans="1:4" x14ac:dyDescent="0.2">
      <c r="B7" t="s">
        <v>705</v>
      </c>
      <c r="C7" s="179">
        <f>IF('DOE25'!I665+'DOE25'!I670=0,0,ROUND('DOE25'!I672,0))</f>
        <v>16009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2547914</v>
      </c>
      <c r="D10" s="182">
        <f>ROUND((C10/$C$28)*100,1)</f>
        <v>44.8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863610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208078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117653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351937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105100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341566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407345</v>
      </c>
      <c r="D18" s="182">
        <f t="shared" si="0"/>
        <v>7.2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440077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209413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88339.28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5681032.2800000003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5681032.2800000003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2092417</v>
      </c>
      <c r="D35" s="182">
        <f t="shared" ref="D35:D40" si="1">ROUND((C35/$C$41)*100,1)</f>
        <v>36.9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784674.36999999965</v>
      </c>
      <c r="D36" s="182">
        <f t="shared" si="1"/>
        <v>13.8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2272793</v>
      </c>
      <c r="D37" s="182">
        <f t="shared" si="1"/>
        <v>40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51980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475383</v>
      </c>
      <c r="D39" s="182">
        <f t="shared" si="1"/>
        <v>8.4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5677247.3699999992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Lisbon Regional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2015-10-20T13:34:41Z</cp:lastPrinted>
  <dcterms:created xsi:type="dcterms:W3CDTF">1997-12-04T19:04:30Z</dcterms:created>
  <dcterms:modified xsi:type="dcterms:W3CDTF">2015-11-25T18:46:06Z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