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47" i="1" s="1"/>
  <c r="L234" i="1"/>
  <c r="C110" i="2" s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D14" i="13" s="1"/>
  <c r="C14" i="13" s="1"/>
  <c r="L225" i="1"/>
  <c r="L243" i="1"/>
  <c r="F15" i="13"/>
  <c r="G15" i="13"/>
  <c r="L208" i="1"/>
  <c r="H647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C16" i="10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9" i="10"/>
  <c r="C21" i="10"/>
  <c r="L250" i="1"/>
  <c r="L332" i="1"/>
  <c r="L254" i="1"/>
  <c r="L268" i="1"/>
  <c r="L269" i="1"/>
  <c r="L349" i="1"/>
  <c r="L350" i="1"/>
  <c r="I665" i="1"/>
  <c r="I670" i="1"/>
  <c r="L229" i="1"/>
  <c r="H661" i="1"/>
  <c r="G662" i="1"/>
  <c r="H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C18" i="2" s="1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F192" i="1"/>
  <c r="K257" i="1"/>
  <c r="G164" i="2"/>
  <c r="C26" i="10"/>
  <c r="L328" i="1"/>
  <c r="L351" i="1"/>
  <c r="A31" i="12"/>
  <c r="C70" i="2"/>
  <c r="A40" i="12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D31" i="2"/>
  <c r="C78" i="2"/>
  <c r="D50" i="2"/>
  <c r="G157" i="2"/>
  <c r="F18" i="2"/>
  <c r="E103" i="2"/>
  <c r="E62" i="2"/>
  <c r="E63" i="2" s="1"/>
  <c r="E31" i="2"/>
  <c r="G62" i="2"/>
  <c r="D19" i="13"/>
  <c r="C19" i="13" s="1"/>
  <c r="E13" i="13"/>
  <c r="C13" i="13" s="1"/>
  <c r="E78" i="2"/>
  <c r="E81" i="2" s="1"/>
  <c r="H112" i="1"/>
  <c r="J641" i="1"/>
  <c r="K605" i="1"/>
  <c r="G648" i="1" s="1"/>
  <c r="J571" i="1"/>
  <c r="K571" i="1"/>
  <c r="L433" i="1"/>
  <c r="L419" i="1"/>
  <c r="D81" i="2"/>
  <c r="I169" i="1"/>
  <c r="J643" i="1"/>
  <c r="J476" i="1"/>
  <c r="H626" i="1" s="1"/>
  <c r="H476" i="1"/>
  <c r="H624" i="1" s="1"/>
  <c r="J624" i="1" s="1"/>
  <c r="G476" i="1"/>
  <c r="H623" i="1" s="1"/>
  <c r="J623" i="1" s="1"/>
  <c r="G338" i="1"/>
  <c r="G352" i="1" s="1"/>
  <c r="F169" i="1"/>
  <c r="J140" i="1"/>
  <c r="F571" i="1"/>
  <c r="K550" i="1"/>
  <c r="G22" i="2"/>
  <c r="K545" i="1"/>
  <c r="J552" i="1"/>
  <c r="H552" i="1"/>
  <c r="H140" i="1"/>
  <c r="L401" i="1"/>
  <c r="C139" i="2" s="1"/>
  <c r="L393" i="1"/>
  <c r="F22" i="13"/>
  <c r="C22" i="13" s="1"/>
  <c r="J651" i="1"/>
  <c r="H571" i="1"/>
  <c r="L560" i="1"/>
  <c r="F338" i="1"/>
  <c r="F352" i="1" s="1"/>
  <c r="G192" i="1"/>
  <c r="H192" i="1"/>
  <c r="F552" i="1"/>
  <c r="L309" i="1"/>
  <c r="E16" i="13"/>
  <c r="L570" i="1"/>
  <c r="I571" i="1"/>
  <c r="I545" i="1"/>
  <c r="G36" i="2"/>
  <c r="L565" i="1"/>
  <c r="G545" i="1"/>
  <c r="C138" i="2"/>
  <c r="C16" i="13"/>
  <c r="J634" i="1" l="1"/>
  <c r="A13" i="12"/>
  <c r="K598" i="1"/>
  <c r="G647" i="1" s="1"/>
  <c r="J647" i="1" s="1"/>
  <c r="K549" i="1"/>
  <c r="L539" i="1"/>
  <c r="K551" i="1"/>
  <c r="L524" i="1"/>
  <c r="L545" i="1" s="1"/>
  <c r="G161" i="2"/>
  <c r="J639" i="1"/>
  <c r="I446" i="1"/>
  <c r="G642" i="1" s="1"/>
  <c r="J642" i="1" s="1"/>
  <c r="J645" i="1"/>
  <c r="C29" i="10"/>
  <c r="L382" i="1"/>
  <c r="G636" i="1" s="1"/>
  <c r="J636" i="1" s="1"/>
  <c r="K271" i="1"/>
  <c r="C25" i="10"/>
  <c r="H25" i="13"/>
  <c r="C20" i="10"/>
  <c r="C123" i="2"/>
  <c r="D29" i="13"/>
  <c r="C29" i="13" s="1"/>
  <c r="C124" i="2"/>
  <c r="E128" i="2"/>
  <c r="E115" i="2"/>
  <c r="H257" i="1"/>
  <c r="H271" i="1" s="1"/>
  <c r="C10" i="10"/>
  <c r="D15" i="13"/>
  <c r="C15" i="13" s="1"/>
  <c r="G649" i="1"/>
  <c r="J649" i="1" s="1"/>
  <c r="F662" i="1"/>
  <c r="I662" i="1" s="1"/>
  <c r="C15" i="10"/>
  <c r="G257" i="1"/>
  <c r="G271" i="1" s="1"/>
  <c r="D12" i="13"/>
  <c r="C12" i="13" s="1"/>
  <c r="C18" i="10"/>
  <c r="E8" i="13"/>
  <c r="C8" i="13" s="1"/>
  <c r="C118" i="2"/>
  <c r="C115" i="2"/>
  <c r="F661" i="1"/>
  <c r="I661" i="1" s="1"/>
  <c r="L362" i="1"/>
  <c r="C27" i="10" s="1"/>
  <c r="D127" i="2"/>
  <c r="D128" i="2" s="1"/>
  <c r="D145" i="2" s="1"/>
  <c r="L290" i="1"/>
  <c r="L338" i="1" s="1"/>
  <c r="L352" i="1" s="1"/>
  <c r="G633" i="1" s="1"/>
  <c r="J633" i="1" s="1"/>
  <c r="F257" i="1"/>
  <c r="F271" i="1" s="1"/>
  <c r="D5" i="13"/>
  <c r="C5" i="13" s="1"/>
  <c r="H660" i="1"/>
  <c r="H664" i="1" s="1"/>
  <c r="H672" i="1" s="1"/>
  <c r="C6" i="10" s="1"/>
  <c r="L211" i="1"/>
  <c r="L257" i="1" s="1"/>
  <c r="L271" i="1" s="1"/>
  <c r="G632" i="1" s="1"/>
  <c r="J632" i="1" s="1"/>
  <c r="C120" i="2"/>
  <c r="D6" i="13"/>
  <c r="C6" i="13" s="1"/>
  <c r="C81" i="2"/>
  <c r="C62" i="2"/>
  <c r="C35" i="10"/>
  <c r="F112" i="1"/>
  <c r="C36" i="10" s="1"/>
  <c r="C63" i="2"/>
  <c r="C104" i="2" s="1"/>
  <c r="J640" i="1"/>
  <c r="G625" i="1"/>
  <c r="J625" i="1" s="1"/>
  <c r="H52" i="1"/>
  <c r="H619" i="1" s="1"/>
  <c r="J619" i="1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A22" i="12"/>
  <c r="H646" i="1"/>
  <c r="G50" i="2"/>
  <c r="G51" i="2" s="1"/>
  <c r="H648" i="1"/>
  <c r="J648" i="1" s="1"/>
  <c r="J652" i="1"/>
  <c r="G571" i="1"/>
  <c r="I434" i="1"/>
  <c r="G434" i="1"/>
  <c r="I663" i="1"/>
  <c r="K552" i="1" l="1"/>
  <c r="C25" i="13"/>
  <c r="H33" i="13"/>
  <c r="G635" i="1"/>
  <c r="J635" i="1" s="1"/>
  <c r="D31" i="13"/>
  <c r="C31" i="13" s="1"/>
  <c r="H667" i="1"/>
  <c r="C28" i="10"/>
  <c r="D19" i="10" s="1"/>
  <c r="F660" i="1"/>
  <c r="I660" i="1" s="1"/>
  <c r="I664" i="1" s="1"/>
  <c r="I672" i="1" s="1"/>
  <c r="C7" i="10" s="1"/>
  <c r="E33" i="13"/>
  <c r="D35" i="13" s="1"/>
  <c r="C128" i="2"/>
  <c r="C145" i="2" s="1"/>
  <c r="G104" i="2"/>
  <c r="F104" i="2"/>
  <c r="I193" i="1"/>
  <c r="G630" i="1" s="1"/>
  <c r="J630" i="1" s="1"/>
  <c r="F193" i="1"/>
  <c r="G627" i="1" s="1"/>
  <c r="J627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72" i="1" s="1"/>
  <c r="C4" i="10" s="1"/>
  <c r="D12" i="10"/>
  <c r="D18" i="10"/>
  <c r="D11" i="10"/>
  <c r="D22" i="10"/>
  <c r="D27" i="10"/>
  <c r="D17" i="10"/>
  <c r="D24" i="10"/>
  <c r="D13" i="10"/>
  <c r="D21" i="10"/>
  <c r="D10" i="10"/>
  <c r="D26" i="10"/>
  <c r="C30" i="10"/>
  <c r="D16" i="10"/>
  <c r="D23" i="10"/>
  <c r="D20" i="10"/>
  <c r="D15" i="10"/>
  <c r="D25" i="10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<sst xmlns="http://schemas.openxmlformats.org/spreadsheetml/2006/main" count="3960" uniqueCount="916">
  <si>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</si>
  <si>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</si>
  <si>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</si>
  <si>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</si>
  <si>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</si>
  <si>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</si>
  <si>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</si>
  <si>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</si>
  <si>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</si>
  <si>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</si>
  <si>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</si>
  <si>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</si>
  <si>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</si>
  <si>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</si>
  <si>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</si>
  <si>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</si>
  <si>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</si>
  <si>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</si>
  <si>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</si>
  <si>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</si>
  <si>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</si>
  <si>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</si>
  <si>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</si>
  <si>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</si>
  <si>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</si>
  <si>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</si>
  <si>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</si>
  <si>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</si>
  <si>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</si>
  <si>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</si>
  <si>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</si>
  <si>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</si>
  <si>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</si>
  <si>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</si>
  <si>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</si>
  <si>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</si>
  <si>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</si>
  <si>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</si>
  <si>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</si>
  <si>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</si>
  <si>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</si>
  <si>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</si>
  <si>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</si>
  <si>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</si>
  <si>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</si>
  <si>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</si>
  <si>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</si>
  <si>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</si>
  <si>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</si>
  <si>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</si>
  <si>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</si>
  <si>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</si>
  <si>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</si>
  <si>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</si>
  <si>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</si>
  <si>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</si>
  <si>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</si>
  <si>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</si>
  <si>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</si>
  <si>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</si>
  <si>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</si>
  <si>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</si>
  <si>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</si>
  <si>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</si>
  <si>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</si>
  <si>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</si>
  <si>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</si>
  <si>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</si>
  <si>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</si>
  <si>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</si>
  <si>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</si>
  <si>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</si>
  <si>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</si>
  <si>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</si>
  <si>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</si>
  <si>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</si>
  <si>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</si>
  <si>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</si>
  <si>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</si>
  <si>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</si>
  <si>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</si>
  <si>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</si>
  <si>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</si>
  <si>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</si>
  <si>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</si>
  <si>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</si>
  <si>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</si>
  <si>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</si>
  <si>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</si>
  <si>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</si>
  <si>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</si>
  <si>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</si>
  <si>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</si>
  <si>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</si>
  <si>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</si>
  <si>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</si>
  <si>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</si>
  <si>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</si>
  <si>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</si>
  <si>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</si>
  <si>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</si>
  <si>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</si>
  <si>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</si>
  <si>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</si>
  <si>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</si>
  <si>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</si>
  <si>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</si>
  <si>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</si>
  <si>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</si>
  <si>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</si>
  <si>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</si>
  <si>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</si>
  <si>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</si>
  <si>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</si>
  <si>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</si>
  <si>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</si>
  <si>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</si>
  <si>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</si>
  <si>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</si>
  <si>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</si>
  <si>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</si>
  <si>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</si>
  <si>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</si>
  <si>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</si>
  <si>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</si>
  <si>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</si>
  <si>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</si>
  <si>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</si>
  <si>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</si>
  <si>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</si>
  <si>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</si>
  <si>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</si>
  <si>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</si>
  <si>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</si>
  <si>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</si>
  <si>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</si>
  <si>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</si>
  <si>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</si>
  <si>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</si>
  <si>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</si>
  <si>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</si>
  <si>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</si>
  <si>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</si>
  <si>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</si>
  <si>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</si>
  <si>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</si>
  <si>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</si>
  <si>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</si>
  <si>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</si>
  <si>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</si>
  <si>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</si>
  <si>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</si>
  <si>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</si>
  <si>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</si>
  <si>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</si>
  <si>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</si>
  <si>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</si>
  <si>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</si>
  <si>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</si>
  <si>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</si>
  <si>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</si>
  <si>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</si>
  <si>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</si>
  <si>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</si>
  <si>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</si>
  <si>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</si>
  <si>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</si>
  <si>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</si>
  <si>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</si>
  <si>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</si>
  <si>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</si>
  <si>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</si>
  <si>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</si>
  <si>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</si>
  <si>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</si>
  <si>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</si>
  <si>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</si>
  <si>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</si>
  <si>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</si>
  <si>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</si>
  <si>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</si>
  <si>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</si>
  <si>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</si>
  <si>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</si>
  <si>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</si>
  <si>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</si>
  <si>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</si>
  <si>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</si>
  <si>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</si>
  <si>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</si>
  <si>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</si>
  <si>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</si>
  <si>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</si>
  <si>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</si>
  <si>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</si>
  <si>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</si>
  <si>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</si>
  <si>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</si>
  <si>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</si>
  <si>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</si>
  <si>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</si>
  <si>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</si>
  <si>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</si>
  <si>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</si>
  <si>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</si>
  <si>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</si>
  <si>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</si>
  <si>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</si>
  <si>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</si>
  <si>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</si>
  <si>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</si>
  <si>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</si>
  <si>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</si>
  <si>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</si>
  <si>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</si>
  <si>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</si>
  <si>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</si>
  <si>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</si>
  <si>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</si>
  <si>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</si>
  <si>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</si>
  <si>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</si>
  <si>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</si>
  <si>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</si>
  <si>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</si>
  <si>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</si>
  <si>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</si>
  <si>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</si>
  <si>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</si>
  <si>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</si>
  <si>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</si>
  <si>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</si>
  <si>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</si>
  <si>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</si>
  <si>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</si>
  <si>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</si>
  <si>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</si>
  <si>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</si>
  <si>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</si>
  <si>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</si>
  <si>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</si>
  <si>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</si>
  <si>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</si>
  <si>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</si>
  <si>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</si>
  <si>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</si>
  <si>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</si>
  <si>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</si>
  <si>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</si>
  <si>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</si>
  <si>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</si>
  <si>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</si>
  <si>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</si>
  <si>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</si>
  <si>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</si>
  <si>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</si>
  <si>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</si>
  <si>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</si>
  <si>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</si>
  <si>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</si>
  <si>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</si>
  <si>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</si>
  <si>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</si>
  <si>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</si>
  <si>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</si>
  <si>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</si>
  <si>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</si>
  <si>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</si>
  <si>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</si>
  <si>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</si>
  <si>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</si>
  <si>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</si>
  <si>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</si>
  <si>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</si>
  <si>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</si>
  <si>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</si>
  <si>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</si>
  <si>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</si>
  <si>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</si>
  <si>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</si>
  <si>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</si>
  <si>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</si>
  <si>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</si>
  <si>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</si>
  <si>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</si>
  <si>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</si>
  <si>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</si>
  <si>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</si>
  <si>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</si>
  <si>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</si>
  <si>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</si>
  <si>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</si>
  <si>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</si>
  <si>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</si>
  <si>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</si>
  <si>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</si>
  <si>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</si>
  <si>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</si>
  <si>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</si>
  <si>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</si>
  <si>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</si>
  <si>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</si>
  <si>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</si>
  <si>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</si>
  <si>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</si>
  <si>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</si>
  <si>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</si>
  <si>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</si>
  <si>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</si>
  <si>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</si>
  <si>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</si>
  <si>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</si>
  <si>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</si>
  <si>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</si>
  <si>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</si>
  <si>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</si>
  <si>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</si>
  <si>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</si>
  <si>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</si>
  <si>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</si>
  <si>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</si>
  <si>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</si>
  <si>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</si>
  <si>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</si>
  <si>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</si>
  <si>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</si>
  <si>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</si>
  <si>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</si>
  <si>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</si>
  <si>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</si>
  <si>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</si>
  <si>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</si>
  <si>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</si>
  <si>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</si>
  <si>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</si>
  <si>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</si>
  <si>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</si>
  <si>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</si>
  <si>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</si>
  <si>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</si>
  <si>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</si>
  <si>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</si>
  <si>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</si>
  <si>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</si>
  <si>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</si>
  <si>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</si>
  <si>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</si>
  <si>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</si>
  <si>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</si>
  <si>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</si>
  <si>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</si>
  <si>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</si>
  <si>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</si>
  <si>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</si>
  <si>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</si>
  <si>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</si>
  <si>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</si>
  <si>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</si>
  <si>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</si>
  <si>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</si>
  <si>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</si>
  <si>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</si>
  <si>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</si>
  <si>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</si>
  <si>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</si>
  <si>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</si>
  <si>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</si>
  <si>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</si>
  <si>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</si>
  <si>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</si>
  <si>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</si>
  <si>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</si>
  <si>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</si>
  <si>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</si>
  <si>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</si>
  <si>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</si>
  <si>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</si>
  <si>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</si>
  <si>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</si>
  <si>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</si>
  <si>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</si>
  <si>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</si>
  <si>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</si>
  <si>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</si>
  <si>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</si>
  <si>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</si>
  <si>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</si>
  <si>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</si>
  <si>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</si>
  <si>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</si>
  <si>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</si>
  <si>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</si>
  <si>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</si>
  <si>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</si>
  <si>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</si>
  <si>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</si>
  <si>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</si>
  <si>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</si>
  <si>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</si>
  <si>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</si>
  <si>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</si>
  <si>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</si>
  <si>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</si>
  <si>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</si>
  <si>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</si>
  <si>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</si>
  <si>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</si>
  <si>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</si>
  <si>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</si>
  <si>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</si>
  <si>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</si>
  <si>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</si>
  <si>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</si>
  <si>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</si>
  <si>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</si>
  <si>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</si>
  <si>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</si>
  <si>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</si>
  <si>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</si>
  <si>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</si>
  <si>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</si>
  <si>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</si>
  <si>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</si>
  <si>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</si>
  <si>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</si>
  <si>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</si>
  <si>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</si>
  <si>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</si>
  <si>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</si>
  <si>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</si>
  <si>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</si>
  <si>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</si>
  <si>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</si>
  <si>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</si>
  <si>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</si>
  <si>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</si>
  <si>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</si>
  <si>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</si>
  <si>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</si>
  <si>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</si>
  <si>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</si>
  <si>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</si>
  <si>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</si>
  <si>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</si>
  <si>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</si>
  <si>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</si>
  <si>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</si>
  <si>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</si>
  <si>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</si>
  <si>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</si>
  <si>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</si>
  <si>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</si>
  <si>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</si>
  <si>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</si>
  <si>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</si>
  <si>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</si>
  <si>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</si>
  <si>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</si>
  <si>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</si>
  <si>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</si>
  <si>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</si>
  <si>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</si>
  <si>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</si>
  <si>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</si>
  <si>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</si>
  <si>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</si>
  <si>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</si>
  <si>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</si>
  <si>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</si>
  <si>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</si>
  <si>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</si>
  <si>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</si>
  <si>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</si>
  <si>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</si>
  <si>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</si>
  <si>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</si>
  <si>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</si>
  <si>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</si>
  <si>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</si>
  <si>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</si>
  <si>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</si>
  <si>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</si>
  <si>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</si>
  <si>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</si>
  <si>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</si>
  <si>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</si>
  <si>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</si>
  <si>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</si>
  <si>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</si>
  <si>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</si>
  <si>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</si>
  <si>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</si>
  <si>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</si>
  <si>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</si>
  <si>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</si>
  <si>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</si>
  <si>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</si>
  <si>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</si>
  <si>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</si>
  <si>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</si>
  <si>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</si>
  <si>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</si>
  <si>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</si>
  <si>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</si>
  <si>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</si>
  <si>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</si>
  <si>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</si>
  <si>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</si>
  <si>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</si>
  <si>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</si>
  <si>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</si>
  <si>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</si>
  <si>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</si>
  <si>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</si>
  <si>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</si>
  <si>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</si>
  <si>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</si>
  <si>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</si>
  <si>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</si>
  <si>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</si>
  <si>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</si>
  <si>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</si>
  <si>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</si>
  <si>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</si>
  <si>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</si>
  <si>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</si>
  <si>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</si>
  <si>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</si>
  <si>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</si>
  <si>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</si>
  <si>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</si>
  <si>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</si>
  <si>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</si>
  <si>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</si>
  <si>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</si>
  <si>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</si>
  <si>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</si>
  <si>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</si>
  <si>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</si>
  <si>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</si>
  <si>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</si>
  <si>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</si>
  <si>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</si>
  <si>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</si>
  <si>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</si>
  <si>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</si>
  <si>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</si>
  <si>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</si>
  <si>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</si>
  <si>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</si>
  <si>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</si>
  <si>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</si>
  <si>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</si>
  <si>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</si>
  <si>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</si>
  <si>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</si>
  <si>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</si>
  <si>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</si>
  <si>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</si>
  <si>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</si>
  <si>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</si>
  <si>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</si>
  <si>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</si>
  <si>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</si>
  <si>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</si>
  <si>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</si>
  <si>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</si>
  <si>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</si>
  <si>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</si>
  <si>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</si>
  <si>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</si>
  <si>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</si>
  <si>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</si>
  <si>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</si>
  <si>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</si>
  <si>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</si>
  <si>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</si>
  <si>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</si>
  <si>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</si>
  <si>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</si>
  <si>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</si>
  <si>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</si>
  <si>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</si>
  <si>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</si>
  <si>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</si>
  <si>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</si>
  <si>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</si>
  <si>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</si>
  <si>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</si>
  <si>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</si>
  <si>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</si>
  <si>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</si>
  <si>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</si>
  <si>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</si>
  <si>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</si>
  <si>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</si>
  <si>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</si>
  <si>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</si>
  <si>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</si>
  <si>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</si>
  <si>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</si>
  <si>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</si>
  <si>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</si>
  <si>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</si>
  <si>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</si>
  <si>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</si>
  <si>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</si>
  <si>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</si>
  <si>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</si>
  <si>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</si>
  <si>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</si>
  <si>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</si>
  <si>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</si>
  <si>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</si>
  <si>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</si>
  <si>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</si>
  <si>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</si>
  <si>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</si>
  <si>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</si>
  <si>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</si>
  <si>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</si>
  <si>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</si>
  <si>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</si>
  <si>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</si>
  <si>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</si>
  <si>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</si>
  <si>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</si>
  <si>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</si>
  <si>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</si>
  <si>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</si>
  <si>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</si>
  <si>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</si>
  <si>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</si>
  <si>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</si>
  <si>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</si>
  <si>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</si>
  <si>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</si>
  <si>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</si>
  <si>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</si>
  <si>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</si>
  <si>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</si>
  <si>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</si>
  <si>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</si>
  <si>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</si>
  <si>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</si>
  <si>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</si>
  <si>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</si>
  <si>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</si>
  <si>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</si>
  <si>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</si>
  <si>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</si>
  <si>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</si>
  <si>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</si>
  <si>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</si>
  <si>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</si>
  <si>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</si>
  <si>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</si>
  <si>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</si>
  <si>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</si>
  <si>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</si>
  <si>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</si>
  <si>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</si>
  <si>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</si>
  <si>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</si>
  <si>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</si>
  <si>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</si>
  <si>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</si>
  <si>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</si>
  <si>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</si>
  <si>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</si>
  <si>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</si>
  <si>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</si>
  <si>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</si>
  <si>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</si>
  <si>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</si>
  <si>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</si>
  <si>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</si>
  <si>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</si>
  <si>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</si>
  <si>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</si>
  <si>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</si>
  <si>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</si>
  <si>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</si>
  <si>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</si>
  <si>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</si>
  <si>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</si>
  <si>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</si>
  <si>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</si>
  <si>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</si>
  <si>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</si>
  <si>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</si>
  <si>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</si>
  <si>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</si>
  <si>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</si>
  <si>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</si>
  <si>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</si>
  <si>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</si>
  <si>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</si>
  <si>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</si>
  <si>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</si>
  <si>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</si>
  <si>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</si>
  <si>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</si>
  <si>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</si>
  <si>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</si>
  <si>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</si>
  <si>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</si>
  <si>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</si>
  <si>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</si>
  <si>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</si>
  <si>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</si>
  <si>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</si>
  <si>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</si>
  <si>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</si>
  <si>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</si>
  <si>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</si>
  <si>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</si>
  <si>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</si>
  <si>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</si>
  <si>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</si>
  <si>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</si>
  <si>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</si>
  <si>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</si>
  <si>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</si>
  <si>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</si>
  <si>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</si>
  <si>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</si>
  <si>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</si>
  <si>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</si>
  <si>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</si>
  <si>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</si>
  <si>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</si>
  <si>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</si>
  <si>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</si>
  <si>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</si>
  <si>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</si>
  <si>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</si>
  <si>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</si>
  <si>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</si>
  <si>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</si>
  <si>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</si>
  <si>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</si>
  <si>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</si>
  <si>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</si>
  <si>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</si>
  <si>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</si>
  <si>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</si>
  <si>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</si>
  <si>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</si>
  <si>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</si>
  <si>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</si>
  <si>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</si>
  <si>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</si>
  <si>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</si>
  <si>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</si>
  <si>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</si>
  <si>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</si>
  <si>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</si>
  <si>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</si>
  <si>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</si>
  <si>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</si>
  <si>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</si>
  <si>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</si>
  <si>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</si>
  <si>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</si>
  <si>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</si>
  <si>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</si>
  <si>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</si>
  <si>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</si>
  <si>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</si>
  <si>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</si>
  <si>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</si>
  <si>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</si>
  <si>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</si>
  <si>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</si>
  <si>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</si>
  <si>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</si>
  <si>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</si>
  <si>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</si>
  <si>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</si>
  <si>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</si>
  <si>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</si>
  <si>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</si>
  <si>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</si>
  <si>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</si>
  <si>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</si>
  <si>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</si>
  <si>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</si>
  <si>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</si>
  <si>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</si>
  <si>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</si>
  <si>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</si>
  <si>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</si>
  <si>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</si>
  <si>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</si>
  <si>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</si>
  <si>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</si>
  <si>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</si>
  <si>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</si>
  <si>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</si>
  <si>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</si>
  <si>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</si>
  <si>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</si>
  <si>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</si>
  <si>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</si>
  <si>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</si>
  <si>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</si>
  <si>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</si>
  <si>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</si>
  <si>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</si>
  <si>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</si>
  <si>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</si>
  <si>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</si>
  <si>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</si>
  <si>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</si>
  <si>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</si>
  <si>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</si>
  <si>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</si>
  <si>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</si>
  <si>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</si>
  <si>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</si>
  <si>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</si>
  <si>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</si>
  <si>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</si>
  <si>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</si>
  <si>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</si>
  <si>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</si>
  <si>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</si>
  <si>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</si>
  <si>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</si>
  <si>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</si>
  <si>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</si>
  <si>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</si>
  <si>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</si>
  <si>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</si>
  <si>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</si>
  <si>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</si>
  <si>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</si>
  <si>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</si>
  <si>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</si>
  <si>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</si>
  <si>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</si>
  <si>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</si>
  <si>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</si>
  <si>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</si>
  <si>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</si>
  <si>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</si>
  <si>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</si>
  <si>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</si>
  <si>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</si>
  <si>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</si>
  <si>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</si>
  <si>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</si>
  <si>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</si>
  <si>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</si>
  <si>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</si>
  <si>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</si>
  <si>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</si>
  <si>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</si>
  <si>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</si>
  <si>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</si>
  <si>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</si>
  <si>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</si>
  <si>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</si>
  <si>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</si>
  <si>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</si>
  <si>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</si>
  <si>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</si>
  <si>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</si>
  <si>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</si>
  <si>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</si>
  <si>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</si>
  <si>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</si>
  <si>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</si>
  <si>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</si>
  <si>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</si>
  <si>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</si>
  <si>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</si>
  <si>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</si>
  <si>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</si>
  <si>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</si>
  <si>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</si>
  <si>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</si>
  <si>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</si>
  <si>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</si>
  <si>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</si>
  <si>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</si>
  <si>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</si>
  <si>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</si>
  <si>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</si>
  <si>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</si>
  <si>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</si>
  <si>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</si>
  <si>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</si>
  <si>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</si>
  <si>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</si>
  <si>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</si>
  <si>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</si>
  <si>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</si>
  <si>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</si>
  <si>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</si>
  <si>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</si>
  <si>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</si>
  <si>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</si>
  <si>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</si>
  <si>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</si>
  <si>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</si>
  <si>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</si>
  <si>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</si>
  <si>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</si>
  <si>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</si>
  <si>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8/1994</t>
  </si>
  <si>
    <t>8/2014</t>
  </si>
  <si>
    <t>08/14</t>
  </si>
  <si>
    <t>08/34</t>
  </si>
  <si>
    <t>Lyme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</si>
</sst>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327</v>
      </c>
      <c r="C2" s="21">
        <v>327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338914.26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896400.37000000011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1802.55</v>
      </c>
      <c r="G14" s="18">
        <v>914.96</v>
      </c>
      <c r="H14" s="18">
        <v>8310.0400000000009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2500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343216.81</v>
      </c>
      <c r="G19" s="41">
        <f>SUM(G9:G18)</f>
        <v>914.96</v>
      </c>
      <c r="H19" s="41">
        <f>SUM(H9:H18)</f>
        <v>8310.0400000000009</v>
      </c>
      <c r="I19" s="41">
        <f>SUM(I9:I18)</f>
        <v>0</v>
      </c>
      <c r="J19" s="41">
        <f>SUM(J9:J18)</f>
        <v>896400.37000000011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-1781.79</v>
      </c>
      <c r="H22" s="18">
        <v>7342.54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150887.15</v>
      </c>
      <c r="G23" s="18"/>
      <c r="H23" s="18"/>
      <c r="I23" s="18">
        <v>-156447.9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35054.050000000003</v>
      </c>
      <c r="G24" s="18">
        <v>2696.75</v>
      </c>
      <c r="H24" s="18">
        <v>967.5</v>
      </c>
      <c r="I24" s="18">
        <v>42961.56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-2767.34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2851.37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186025.23</v>
      </c>
      <c r="G32" s="41">
        <f>SUM(G22:G31)</f>
        <v>914.96</v>
      </c>
      <c r="H32" s="41">
        <f>SUM(H22:H31)</f>
        <v>8310.0400000000009</v>
      </c>
      <c r="I32" s="41">
        <f>SUM(I22:I31)</f>
        <v>-113486.34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106786.34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45000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9834.1299999999992</v>
      </c>
      <c r="G48" s="18"/>
      <c r="H48" s="18"/>
      <c r="I48" s="18"/>
      <c r="J48" s="13">
        <f>SUM(I459)</f>
        <v>896400.37000000011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8651.91</v>
      </c>
      <c r="G49" s="18"/>
      <c r="H49" s="18"/>
      <c r="I49" s="18">
        <v>6700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43705.54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157191.58000000002</v>
      </c>
      <c r="G51" s="41">
        <f>SUM(G35:G50)</f>
        <v>0</v>
      </c>
      <c r="H51" s="41">
        <f>SUM(H35:H50)</f>
        <v>0</v>
      </c>
      <c r="I51" s="41">
        <f>SUM(I35:I50)</f>
        <v>113486.34</v>
      </c>
      <c r="J51" s="41">
        <f>SUM(J35:J50)</f>
        <v>896400.37000000011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343216.81000000006</v>
      </c>
      <c r="G52" s="41">
        <f>G51+G32</f>
        <v>914.96</v>
      </c>
      <c r="H52" s="41">
        <f>H51+H32</f>
        <v>8310.0400000000009</v>
      </c>
      <c r="I52" s="41">
        <f>I51+I32</f>
        <v>0</v>
      </c>
      <c r="J52" s="41">
        <f>J51+J32</f>
        <v>896400.37000000011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4430181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4430181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2660.48</v>
      </c>
      <c r="G96" s="18"/>
      <c r="H96" s="18"/>
      <c r="I96" s="18"/>
      <c r="J96" s="18">
        <v>88.3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51501.55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59303.839999999997</v>
      </c>
      <c r="G102" s="18"/>
      <c r="H102" s="18"/>
      <c r="I102" s="18">
        <v>207108.57</v>
      </c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61964.32</v>
      </c>
      <c r="G111" s="41">
        <f>SUM(G96:G110)</f>
        <v>51501.55</v>
      </c>
      <c r="H111" s="41">
        <f>SUM(H96:H110)</f>
        <v>0</v>
      </c>
      <c r="I111" s="41">
        <f>SUM(I96:I110)</f>
        <v>207108.57</v>
      </c>
      <c r="J111" s="41">
        <f>SUM(J96:J110)</f>
        <v>88.3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4492145.32</v>
      </c>
      <c r="G112" s="41">
        <f>G60+G111</f>
        <v>51501.55</v>
      </c>
      <c r="H112" s="41">
        <f>H60+H79+H94+H111</f>
        <v>0</v>
      </c>
      <c r="I112" s="41">
        <f>I60+I111</f>
        <v>207108.57</v>
      </c>
      <c r="J112" s="41">
        <f>J60+J111</f>
        <v>88.3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265841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800644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1066485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22992.74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28242.15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10105.19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661.17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61340.08</v>
      </c>
      <c r="G136" s="41">
        <f>SUM(G123:G135)</f>
        <v>661.17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1127825.08</v>
      </c>
      <c r="G140" s="41">
        <f>G121+SUM(G136:G137)</f>
        <v>661.17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12896.82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31912.47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11921.62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49799.42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11921.62</v>
      </c>
      <c r="H162" s="41">
        <f>SUM(H150:H161)</f>
        <v>94608.709999999992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459.44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459.44</v>
      </c>
      <c r="G169" s="41">
        <f>G147+G162+SUM(G163:G168)</f>
        <v>11921.62</v>
      </c>
      <c r="H169" s="41">
        <f>H147+H162+SUM(H163:H168)</f>
        <v>94608.709999999992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2850000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2850000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23786.84</v>
      </c>
      <c r="H179" s="18"/>
      <c r="I179" s="18"/>
      <c r="J179" s="18">
        <v>61478.21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23786.84</v>
      </c>
      <c r="H183" s="41">
        <f>SUM(H179:H182)</f>
        <v>0</v>
      </c>
      <c r="I183" s="41">
        <f>SUM(I179:I182)</f>
        <v>0</v>
      </c>
      <c r="J183" s="41">
        <f>SUM(J179:J182)</f>
        <v>61478.21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23786.84</v>
      </c>
      <c r="H192" s="41">
        <f>+H183+SUM(H188:H191)</f>
        <v>0</v>
      </c>
      <c r="I192" s="41">
        <f>I177+I183+SUM(I188:I191)</f>
        <v>2850000</v>
      </c>
      <c r="J192" s="41">
        <f>J183</f>
        <v>61478.21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5620429.8400000008</v>
      </c>
      <c r="G193" s="47">
        <f>G112+G140+G169+G192</f>
        <v>87871.180000000008</v>
      </c>
      <c r="H193" s="47">
        <f>H112+H140+H169+H192</f>
        <v>94608.709999999992</v>
      </c>
      <c r="I193" s="47">
        <f>I112+I140+I169+I192</f>
        <v>3057108.57</v>
      </c>
      <c r="J193" s="47">
        <f>J112+J140+J192</f>
        <v>61566.51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1288978.95</v>
      </c>
      <c r="G197" s="18">
        <v>531590.9</v>
      </c>
      <c r="H197" s="18">
        <v>22739.61</v>
      </c>
      <c r="I197" s="18">
        <v>41779.919999999998</v>
      </c>
      <c r="J197" s="18">
        <v>28788.79</v>
      </c>
      <c r="K197" s="18"/>
      <c r="L197" s="19">
        <f>SUM(F197:K197)</f>
        <v>1913878.1700000002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363128.08</v>
      </c>
      <c r="G198" s="18">
        <v>128780.06</v>
      </c>
      <c r="H198" s="18">
        <v>116919.31</v>
      </c>
      <c r="I198" s="18">
        <v>4752.6899999999996</v>
      </c>
      <c r="J198" s="18">
        <v>4612.57</v>
      </c>
      <c r="K198" s="18"/>
      <c r="L198" s="19">
        <f>SUM(F198:K198)</f>
        <v>618192.70999999985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88232.27</v>
      </c>
      <c r="G202" s="18">
        <v>22944.09</v>
      </c>
      <c r="H202" s="18">
        <v>85456.13</v>
      </c>
      <c r="I202" s="18">
        <v>1071.6300000000001</v>
      </c>
      <c r="J202" s="18"/>
      <c r="K202" s="18"/>
      <c r="L202" s="19">
        <f t="shared" ref="L202:L208" si="0">SUM(F202:K202)</f>
        <v>197704.12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42958.25</v>
      </c>
      <c r="G203" s="18">
        <v>24599.8</v>
      </c>
      <c r="H203" s="18">
        <v>8054</v>
      </c>
      <c r="I203" s="18">
        <v>204</v>
      </c>
      <c r="J203" s="18"/>
      <c r="K203" s="18"/>
      <c r="L203" s="19">
        <f t="shared" si="0"/>
        <v>75816.05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172185.8</v>
      </c>
      <c r="G204" s="18">
        <v>44299.360000000001</v>
      </c>
      <c r="H204" s="18">
        <v>32830.74</v>
      </c>
      <c r="I204" s="18">
        <v>6285.07</v>
      </c>
      <c r="J204" s="18">
        <v>1174.18</v>
      </c>
      <c r="K204" s="18">
        <v>4141.1499999999996</v>
      </c>
      <c r="L204" s="19">
        <f t="shared" si="0"/>
        <v>260916.29999999996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153840.15</v>
      </c>
      <c r="G205" s="18">
        <v>61965.97</v>
      </c>
      <c r="H205" s="18">
        <v>6777.16</v>
      </c>
      <c r="I205" s="18">
        <v>749.65</v>
      </c>
      <c r="J205" s="18"/>
      <c r="K205" s="18"/>
      <c r="L205" s="19">
        <f t="shared" si="0"/>
        <v>223332.93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80319.360000000001</v>
      </c>
      <c r="G207" s="18">
        <v>41411.64</v>
      </c>
      <c r="H207" s="18">
        <v>54258.26</v>
      </c>
      <c r="I207" s="18">
        <v>77252.210000000006</v>
      </c>
      <c r="J207" s="18">
        <v>2662.93</v>
      </c>
      <c r="K207" s="18"/>
      <c r="L207" s="19">
        <f t="shared" si="0"/>
        <v>255904.40000000002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93765.89</v>
      </c>
      <c r="I208" s="18">
        <v>952.81</v>
      </c>
      <c r="J208" s="18"/>
      <c r="K208" s="18"/>
      <c r="L208" s="19">
        <f t="shared" si="0"/>
        <v>94718.7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2189642.86</v>
      </c>
      <c r="G211" s="41">
        <f t="shared" si="1"/>
        <v>855591.82</v>
      </c>
      <c r="H211" s="41">
        <f t="shared" si="1"/>
        <v>420801.1</v>
      </c>
      <c r="I211" s="41">
        <f t="shared" si="1"/>
        <v>133047.98000000001</v>
      </c>
      <c r="J211" s="41">
        <f t="shared" si="1"/>
        <v>37238.47</v>
      </c>
      <c r="K211" s="41">
        <f t="shared" si="1"/>
        <v>4141.1499999999996</v>
      </c>
      <c r="L211" s="41">
        <f t="shared" si="1"/>
        <v>3640463.38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1448500.87</v>
      </c>
      <c r="I233" s="18"/>
      <c r="J233" s="18"/>
      <c r="K233" s="18"/>
      <c r="L233" s="19">
        <f>SUM(F233:K233)</f>
        <v>1448500.87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40655.83</v>
      </c>
      <c r="G234" s="18">
        <v>18946.599999999999</v>
      </c>
      <c r="H234" s="18">
        <v>139861</v>
      </c>
      <c r="I234" s="18"/>
      <c r="J234" s="18"/>
      <c r="K234" s="18"/>
      <c r="L234" s="19">
        <f>SUM(F234:K234)</f>
        <v>199463.43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17182.240000000002</v>
      </c>
      <c r="I235" s="18"/>
      <c r="J235" s="18"/>
      <c r="K235" s="18"/>
      <c r="L235" s="19">
        <f>SUM(F235:K235)</f>
        <v>17182.240000000002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40655.83</v>
      </c>
      <c r="G247" s="41">
        <f t="shared" si="5"/>
        <v>18946.599999999999</v>
      </c>
      <c r="H247" s="41">
        <f t="shared" si="5"/>
        <v>1605544.11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1665146.54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11853</v>
      </c>
      <c r="I255" s="18"/>
      <c r="J255" s="18"/>
      <c r="K255" s="18"/>
      <c r="L255" s="19">
        <f t="shared" si="6"/>
        <v>11853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11853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11853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2230298.69</v>
      </c>
      <c r="G257" s="41">
        <f t="shared" si="8"/>
        <v>874538.41999999993</v>
      </c>
      <c r="H257" s="41">
        <f t="shared" si="8"/>
        <v>2038198.21</v>
      </c>
      <c r="I257" s="41">
        <f t="shared" si="8"/>
        <v>133047.98000000001</v>
      </c>
      <c r="J257" s="41">
        <f t="shared" si="8"/>
        <v>37238.47</v>
      </c>
      <c r="K257" s="41">
        <f t="shared" si="8"/>
        <v>4141.1499999999996</v>
      </c>
      <c r="L257" s="41">
        <f t="shared" si="8"/>
        <v>5317462.92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75000</v>
      </c>
      <c r="L260" s="19">
        <f>SUM(F260:K260)</f>
        <v>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69096.740000000005</v>
      </c>
      <c r="L261" s="19">
        <f>SUM(F261:K261)</f>
        <v>69096.740000000005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23786.84</v>
      </c>
      <c r="L263" s="19">
        <f>SUM(F263:K263)</f>
        <v>23786.84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61478.21</v>
      </c>
      <c r="L266" s="19">
        <f t="shared" si="9"/>
        <v>61478.21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229361.78999999998</v>
      </c>
      <c r="L270" s="41">
        <f t="shared" si="9"/>
        <v>229361.78999999998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2230298.69</v>
      </c>
      <c r="G271" s="42">
        <f t="shared" si="11"/>
        <v>874538.41999999993</v>
      </c>
      <c r="H271" s="42">
        <f t="shared" si="11"/>
        <v>2038198.21</v>
      </c>
      <c r="I271" s="42">
        <f t="shared" si="11"/>
        <v>133047.98000000001</v>
      </c>
      <c r="J271" s="42">
        <f t="shared" si="11"/>
        <v>37238.47</v>
      </c>
      <c r="K271" s="42">
        <f t="shared" si="11"/>
        <v>233502.93999999997</v>
      </c>
      <c r="L271" s="42">
        <f t="shared" si="11"/>
        <v>5546824.71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10421.32</v>
      </c>
      <c r="G276" s="18"/>
      <c r="H276" s="18">
        <v>1500</v>
      </c>
      <c r="I276" s="18"/>
      <c r="J276" s="18"/>
      <c r="K276" s="18"/>
      <c r="L276" s="19">
        <f>SUM(F276:K276)</f>
        <v>11921.32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18000</v>
      </c>
      <c r="G277" s="18"/>
      <c r="H277" s="18"/>
      <c r="I277" s="18">
        <v>623.32000000000005</v>
      </c>
      <c r="J277" s="18"/>
      <c r="K277" s="18"/>
      <c r="L277" s="19">
        <f>SUM(F277:K277)</f>
        <v>18623.32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>
        <v>1417</v>
      </c>
      <c r="H281" s="18">
        <v>60921.57</v>
      </c>
      <c r="I281" s="18"/>
      <c r="J281" s="18"/>
      <c r="K281" s="18"/>
      <c r="L281" s="19">
        <f t="shared" ref="L281:L287" si="12">SUM(F281:K281)</f>
        <v>62338.57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588</v>
      </c>
      <c r="H282" s="18">
        <v>1137.5</v>
      </c>
      <c r="I282" s="18"/>
      <c r="J282" s="18"/>
      <c r="K282" s="18"/>
      <c r="L282" s="19">
        <f t="shared" si="12"/>
        <v>1725.5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28421.32</v>
      </c>
      <c r="G290" s="42">
        <f t="shared" si="13"/>
        <v>2005</v>
      </c>
      <c r="H290" s="42">
        <f t="shared" si="13"/>
        <v>63559.07</v>
      </c>
      <c r="I290" s="42">
        <f t="shared" si="13"/>
        <v>623.32000000000005</v>
      </c>
      <c r="J290" s="42">
        <f t="shared" si="13"/>
        <v>0</v>
      </c>
      <c r="K290" s="42">
        <f t="shared" si="13"/>
        <v>0</v>
      </c>
      <c r="L290" s="41">
        <f t="shared" si="13"/>
        <v>94608.709999999992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28421.32</v>
      </c>
      <c r="G338" s="41">
        <f t="shared" si="20"/>
        <v>2005</v>
      </c>
      <c r="H338" s="41">
        <f t="shared" si="20"/>
        <v>63559.07</v>
      </c>
      <c r="I338" s="41">
        <f t="shared" si="20"/>
        <v>623.32000000000005</v>
      </c>
      <c r="J338" s="41">
        <f t="shared" si="20"/>
        <v>0</v>
      </c>
      <c r="K338" s="41">
        <f t="shared" si="20"/>
        <v>0</v>
      </c>
      <c r="L338" s="41">
        <f t="shared" si="20"/>
        <v>94608.709999999992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28421.32</v>
      </c>
      <c r="G352" s="41">
        <f>G338</f>
        <v>2005</v>
      </c>
      <c r="H352" s="41">
        <f>H338</f>
        <v>63559.07</v>
      </c>
      <c r="I352" s="41">
        <f>I338</f>
        <v>623.32000000000005</v>
      </c>
      <c r="J352" s="41">
        <f>J338</f>
        <v>0</v>
      </c>
      <c r="K352" s="47">
        <f>K338+K351</f>
        <v>0</v>
      </c>
      <c r="L352" s="41">
        <f>L338+L351</f>
        <v>94608.709999999992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32695</v>
      </c>
      <c r="G358" s="18">
        <v>12255.7</v>
      </c>
      <c r="H358" s="18">
        <v>8346.2900000000009</v>
      </c>
      <c r="I358" s="18">
        <v>34574.19</v>
      </c>
      <c r="J358" s="18"/>
      <c r="K358" s="18"/>
      <c r="L358" s="13">
        <f>SUM(F358:K358)</f>
        <v>87871.18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32695</v>
      </c>
      <c r="G362" s="47">
        <f t="shared" si="22"/>
        <v>12255.7</v>
      </c>
      <c r="H362" s="47">
        <f t="shared" si="22"/>
        <v>8346.2900000000009</v>
      </c>
      <c r="I362" s="47">
        <f t="shared" si="22"/>
        <v>34574.19</v>
      </c>
      <c r="J362" s="47">
        <f t="shared" si="22"/>
        <v>0</v>
      </c>
      <c r="K362" s="47">
        <f t="shared" si="22"/>
        <v>0</v>
      </c>
      <c r="L362" s="47">
        <f t="shared" si="22"/>
        <v>87871.18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32068.21</v>
      </c>
      <c r="G367" s="18"/>
      <c r="H367" s="18"/>
      <c r="I367" s="56">
        <f>SUM(F367:H367)</f>
        <v>32068.21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2505.98</v>
      </c>
      <c r="G368" s="63"/>
      <c r="H368" s="63"/>
      <c r="I368" s="56">
        <f>SUM(F368:H368)</f>
        <v>2505.98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34574.19</v>
      </c>
      <c r="G369" s="47">
        <f>SUM(G367:G368)</f>
        <v>0</v>
      </c>
      <c r="H369" s="47">
        <f>SUM(H367:H368)</f>
        <v>0</v>
      </c>
      <c r="I369" s="47">
        <f>SUM(I367:I368)</f>
        <v>34574.19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183266.14</v>
      </c>
      <c r="I376" s="18"/>
      <c r="J376" s="18"/>
      <c r="K376" s="18"/>
      <c r="L376" s="13">
        <f t="shared" si="23"/>
        <v>183266.14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1896779.17</v>
      </c>
      <c r="I378" s="18"/>
      <c r="J378" s="18"/>
      <c r="K378" s="18"/>
      <c r="L378" s="13">
        <f t="shared" si="23"/>
        <v>1896779.17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2080045.31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2080045.31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7.67</v>
      </c>
      <c r="I396" s="18"/>
      <c r="J396" s="24" t="s">
        <v>289</v>
      </c>
      <c r="K396" s="24" t="s">
        <v>289</v>
      </c>
      <c r="L396" s="56">
        <f t="shared" si="26"/>
        <v>7.67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20.55</v>
      </c>
      <c r="I397" s="18"/>
      <c r="J397" s="24" t="s">
        <v>289</v>
      </c>
      <c r="K397" s="24" t="s">
        <v>289</v>
      </c>
      <c r="L397" s="56">
        <f t="shared" si="26"/>
        <v>50020.55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11478.21</v>
      </c>
      <c r="H398" s="18">
        <v>48.93</v>
      </c>
      <c r="I398" s="18"/>
      <c r="J398" s="24" t="s">
        <v>289</v>
      </c>
      <c r="K398" s="24" t="s">
        <v>289</v>
      </c>
      <c r="L398" s="56">
        <f t="shared" si="26"/>
        <v>11527.14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11.15</v>
      </c>
      <c r="I400" s="18"/>
      <c r="J400" s="24" t="s">
        <v>289</v>
      </c>
      <c r="K400" s="24" t="s">
        <v>289</v>
      </c>
      <c r="L400" s="56">
        <f t="shared" si="26"/>
        <v>11.15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61478.21</v>
      </c>
      <c r="H401" s="47">
        <f>SUM(H395:H400)</f>
        <v>88.300000000000011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61566.51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61478.21</v>
      </c>
      <c r="H408" s="47">
        <f>H393+H401+H407</f>
        <v>88.300000000000011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61566.51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183158.07</v>
      </c>
      <c r="G440" s="18">
        <v>713242.3</v>
      </c>
      <c r="H440" s="18"/>
      <c r="I440" s="56">
        <f t="shared" si="33"/>
        <v>896400.37000000011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183158.07</v>
      </c>
      <c r="G446" s="13">
        <f>SUM(G439:G445)</f>
        <v>713242.3</v>
      </c>
      <c r="H446" s="13">
        <f>SUM(H439:H445)</f>
        <v>0</v>
      </c>
      <c r="I446" s="13">
        <f>SUM(I439:I445)</f>
        <v>896400.37000000011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183158.07</v>
      </c>
      <c r="G459" s="18">
        <v>713242.3</v>
      </c>
      <c r="H459" s="18"/>
      <c r="I459" s="56">
        <f t="shared" si="34"/>
        <v>896400.37000000011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183158.07</v>
      </c>
      <c r="G460" s="83">
        <f>SUM(G454:G459)</f>
        <v>713242.3</v>
      </c>
      <c r="H460" s="83">
        <f>SUM(H454:H459)</f>
        <v>0</v>
      </c>
      <c r="I460" s="83">
        <f>SUM(I454:I459)</f>
        <v>896400.37000000011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183158.07</v>
      </c>
      <c r="G461" s="42">
        <f>G452+G460</f>
        <v>713242.3</v>
      </c>
      <c r="H461" s="42">
        <f>H452+H460</f>
        <v>0</v>
      </c>
      <c r="I461" s="42">
        <f>I452+I460</f>
        <v>896400.37000000011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83586.45</v>
      </c>
      <c r="G465" s="18">
        <v>0</v>
      </c>
      <c r="H465" s="18">
        <v>0</v>
      </c>
      <c r="I465" s="18">
        <v>-863576.92</v>
      </c>
      <c r="J465" s="18">
        <v>834833.86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5620429.8399999999</v>
      </c>
      <c r="G468" s="18">
        <v>87871.18</v>
      </c>
      <c r="H468" s="18">
        <v>94608.71</v>
      </c>
      <c r="I468" s="18">
        <v>3057108.57</v>
      </c>
      <c r="J468" s="18">
        <v>61566.51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5620429.8399999999</v>
      </c>
      <c r="G470" s="53">
        <f>SUM(G468:G469)</f>
        <v>87871.18</v>
      </c>
      <c r="H470" s="53">
        <f>SUM(H468:H469)</f>
        <v>94608.71</v>
      </c>
      <c r="I470" s="53">
        <f>SUM(I468:I469)</f>
        <v>3057108.57</v>
      </c>
      <c r="J470" s="53">
        <f>SUM(J468:J469)</f>
        <v>61566.51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5546824.71</v>
      </c>
      <c r="G472" s="18">
        <v>87871.18</v>
      </c>
      <c r="H472" s="18">
        <v>94608.71</v>
      </c>
      <c r="I472" s="18">
        <v>2080045.31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5546824.71</v>
      </c>
      <c r="G474" s="53">
        <f>SUM(G472:G473)</f>
        <v>87871.18</v>
      </c>
      <c r="H474" s="53">
        <f>SUM(H472:H473)</f>
        <v>94608.71</v>
      </c>
      <c r="I474" s="53">
        <f>SUM(I472:I473)</f>
        <v>2080045.31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157191.58000000007</v>
      </c>
      <c r="G476" s="53">
        <f>(G465+G470)- G474</f>
        <v>0</v>
      </c>
      <c r="H476" s="53">
        <f>(H465+H470)- H474</f>
        <v>0</v>
      </c>
      <c r="I476" s="53">
        <f>(I465+I470)- I474</f>
        <v>113486.33999999985</v>
      </c>
      <c r="J476" s="53">
        <f>(J465+J470)- J474</f>
        <v>896400.37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911</v>
      </c>
      <c r="H491" s="155" t="s">
        <v>912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913</v>
      </c>
      <c r="H492" s="155" t="s">
        <v>914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600000</v>
      </c>
      <c r="G493" s="18">
        <v>900000</v>
      </c>
      <c r="H493" s="18">
        <v>2637500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5.82</v>
      </c>
      <c r="G494" s="18">
        <v>5.63</v>
      </c>
      <c r="H494" s="18">
        <v>3.3635000000000002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30000</v>
      </c>
      <c r="G495" s="18">
        <v>45000</v>
      </c>
      <c r="H495" s="18">
        <v>2637500</v>
      </c>
      <c r="I495" s="18"/>
      <c r="J495" s="18"/>
      <c r="K495" s="53">
        <f>SUM(F495:J495)</f>
        <v>2712500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30000</v>
      </c>
      <c r="G497" s="18">
        <v>45000</v>
      </c>
      <c r="H497" s="18">
        <v>0</v>
      </c>
      <c r="I497" s="18"/>
      <c r="J497" s="18"/>
      <c r="K497" s="53">
        <f t="shared" si="35"/>
        <v>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>
        <v>2637500</v>
      </c>
      <c r="I498" s="204"/>
      <c r="J498" s="204"/>
      <c r="K498" s="205">
        <f t="shared" si="35"/>
        <v>2637500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>
        <v>1264751.25</v>
      </c>
      <c r="I499" s="18"/>
      <c r="J499" s="18"/>
      <c r="K499" s="53">
        <f t="shared" si="35"/>
        <v>1264751.25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3902251.25</v>
      </c>
      <c r="I500" s="42">
        <f>SUM(I498:I499)</f>
        <v>0</v>
      </c>
      <c r="J500" s="42">
        <f>SUM(J498:J499)</f>
        <v>0</v>
      </c>
      <c r="K500" s="42">
        <f t="shared" si="35"/>
        <v>3902251.25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>
        <v>77500</v>
      </c>
      <c r="I501" s="204"/>
      <c r="J501" s="204"/>
      <c r="K501" s="205">
        <f t="shared" si="35"/>
        <v>77500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>
        <v>113736.25</v>
      </c>
      <c r="I502" s="18"/>
      <c r="J502" s="18"/>
      <c r="K502" s="53">
        <f t="shared" si="35"/>
        <v>113736.25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191236.25</v>
      </c>
      <c r="I503" s="42">
        <f>SUM(I501:I502)</f>
        <v>0</v>
      </c>
      <c r="J503" s="42">
        <f>SUM(J501:J502)</f>
        <v>0</v>
      </c>
      <c r="K503" s="42">
        <f t="shared" si="35"/>
        <v>191236.25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381127</v>
      </c>
      <c r="G521" s="18">
        <v>128779</v>
      </c>
      <c r="H521" s="18">
        <v>116919</v>
      </c>
      <c r="I521" s="18">
        <v>5376</v>
      </c>
      <c r="J521" s="18">
        <v>4612</v>
      </c>
      <c r="K521" s="18"/>
      <c r="L521" s="88">
        <f>SUM(F521:K521)</f>
        <v>636813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40655.83</v>
      </c>
      <c r="G523" s="18">
        <v>18946</v>
      </c>
      <c r="H523" s="18">
        <v>139861</v>
      </c>
      <c r="I523" s="18">
        <v>0</v>
      </c>
      <c r="J523" s="18">
        <v>0</v>
      </c>
      <c r="K523" s="18"/>
      <c r="L523" s="88">
        <f>SUM(F523:K523)</f>
        <v>199462.83000000002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421782.83</v>
      </c>
      <c r="G524" s="108">
        <f t="shared" ref="G524:L524" si="36">SUM(G521:G523)</f>
        <v>147725</v>
      </c>
      <c r="H524" s="108">
        <f t="shared" si="36"/>
        <v>256780</v>
      </c>
      <c r="I524" s="108">
        <f t="shared" si="36"/>
        <v>5376</v>
      </c>
      <c r="J524" s="108">
        <f t="shared" si="36"/>
        <v>4612</v>
      </c>
      <c r="K524" s="108">
        <f t="shared" si="36"/>
        <v>0</v>
      </c>
      <c r="L524" s="89">
        <f t="shared" si="36"/>
        <v>836275.83000000007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>
        <v>950</v>
      </c>
      <c r="H526" s="18">
        <v>115123</v>
      </c>
      <c r="I526" s="18"/>
      <c r="J526" s="18"/>
      <c r="K526" s="18"/>
      <c r="L526" s="88">
        <f>SUM(F526:K526)</f>
        <v>116073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950</v>
      </c>
      <c r="H529" s="89">
        <f t="shared" si="37"/>
        <v>115123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116073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40655.83</v>
      </c>
      <c r="G533" s="18">
        <v>18946</v>
      </c>
      <c r="H533" s="18"/>
      <c r="I533" s="18"/>
      <c r="J533" s="18"/>
      <c r="K533" s="18"/>
      <c r="L533" s="88">
        <f>SUM(F533:K533)</f>
        <v>59601.83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40655.83</v>
      </c>
      <c r="G534" s="89">
        <f t="shared" ref="G534:L534" si="38">SUM(G531:G533)</f>
        <v>18946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59601.83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650</v>
      </c>
      <c r="I536" s="18"/>
      <c r="J536" s="18"/>
      <c r="K536" s="18"/>
      <c r="L536" s="88">
        <f>SUM(F536:K536)</f>
        <v>650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546</v>
      </c>
      <c r="I538" s="18"/>
      <c r="J538" s="18"/>
      <c r="K538" s="18"/>
      <c r="L538" s="88">
        <f>SUM(F538:K538)</f>
        <v>546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1196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1196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462438.66000000003</v>
      </c>
      <c r="G545" s="89">
        <f t="shared" ref="G545:L545" si="41">G524+G529+G534+G539+G544</f>
        <v>167621</v>
      </c>
      <c r="H545" s="89">
        <f t="shared" si="41"/>
        <v>373099</v>
      </c>
      <c r="I545" s="89">
        <f t="shared" si="41"/>
        <v>5376</v>
      </c>
      <c r="J545" s="89">
        <f t="shared" si="41"/>
        <v>4612</v>
      </c>
      <c r="K545" s="89">
        <f t="shared" si="41"/>
        <v>0</v>
      </c>
      <c r="L545" s="89">
        <f t="shared" si="41"/>
        <v>1013146.66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636813</v>
      </c>
      <c r="G549" s="87">
        <f>L526</f>
        <v>116073</v>
      </c>
      <c r="H549" s="87">
        <f>L531</f>
        <v>0</v>
      </c>
      <c r="I549" s="87">
        <f>L536</f>
        <v>650</v>
      </c>
      <c r="J549" s="87">
        <f>L541</f>
        <v>0</v>
      </c>
      <c r="K549" s="87">
        <f>SUM(F549:J549)</f>
        <v>753536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199462.83000000002</v>
      </c>
      <c r="G551" s="87">
        <f>L528</f>
        <v>0</v>
      </c>
      <c r="H551" s="87">
        <f>L533</f>
        <v>59601.83</v>
      </c>
      <c r="I551" s="87">
        <f>L538</f>
        <v>546</v>
      </c>
      <c r="J551" s="87">
        <f>L543</f>
        <v>0</v>
      </c>
      <c r="K551" s="87">
        <f>SUM(F551:J551)</f>
        <v>259610.66000000003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836275.83000000007</v>
      </c>
      <c r="G552" s="89">
        <f t="shared" si="42"/>
        <v>116073</v>
      </c>
      <c r="H552" s="89">
        <f t="shared" si="42"/>
        <v>59601.83</v>
      </c>
      <c r="I552" s="89">
        <f t="shared" si="42"/>
        <v>1196</v>
      </c>
      <c r="J552" s="89">
        <f t="shared" si="42"/>
        <v>0</v>
      </c>
      <c r="K552" s="89">
        <f t="shared" si="42"/>
        <v>1013146.66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793588</v>
      </c>
      <c r="I575" s="87">
        <f>SUM(F575:H575)</f>
        <v>793588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654913</v>
      </c>
      <c r="I576" s="87">
        <f t="shared" ref="I576:I587" si="47">SUM(F576:H576)</f>
        <v>654913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68873</v>
      </c>
      <c r="I580" s="87">
        <f t="shared" si="47"/>
        <v>68873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86304</v>
      </c>
      <c r="G583" s="18"/>
      <c r="H583" s="18">
        <v>62697</v>
      </c>
      <c r="I583" s="87">
        <f t="shared" si="47"/>
        <v>149001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17182</v>
      </c>
      <c r="I585" s="87">
        <f t="shared" si="47"/>
        <v>17182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89924</v>
      </c>
      <c r="I591" s="18"/>
      <c r="J591" s="18"/>
      <c r="K591" s="104">
        <f t="shared" ref="K591:K597" si="48">SUM(H591:J591)</f>
        <v>89924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3841.89</v>
      </c>
      <c r="I595" s="18"/>
      <c r="J595" s="18"/>
      <c r="K595" s="104">
        <f t="shared" si="48"/>
        <v>3841.89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952.81</v>
      </c>
      <c r="I597" s="18"/>
      <c r="J597" s="18"/>
      <c r="K597" s="104">
        <f t="shared" si="48"/>
        <v>952.81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94718.7</v>
      </c>
      <c r="I598" s="108">
        <f>SUM(I591:I597)</f>
        <v>0</v>
      </c>
      <c r="J598" s="108">
        <f>SUM(J591:J597)</f>
        <v>0</v>
      </c>
      <c r="K598" s="108">
        <f>SUM(K591:K597)</f>
        <v>94718.7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37238.47</v>
      </c>
      <c r="I604" s="18"/>
      <c r="J604" s="18"/>
      <c r="K604" s="104">
        <f>SUM(H604:J604)</f>
        <v>37238.47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37238.47</v>
      </c>
      <c r="I605" s="108">
        <f>SUM(I602:I604)</f>
        <v>0</v>
      </c>
      <c r="J605" s="108">
        <f>SUM(J602:J604)</f>
        <v>0</v>
      </c>
      <c r="K605" s="108">
        <f>SUM(K602:K604)</f>
        <v>37238.47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343216.81</v>
      </c>
      <c r="H617" s="109">
        <f>SUM(F52)</f>
        <v>343216.81000000006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914.96</v>
      </c>
      <c r="H618" s="109">
        <f>SUM(G52)</f>
        <v>914.96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8310.0400000000009</v>
      </c>
      <c r="H619" s="109">
        <f>SUM(H52)</f>
        <v>8310.0400000000009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896400.37000000011</v>
      </c>
      <c r="H621" s="109">
        <f>SUM(J52)</f>
        <v>896400.37000000011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157191.58000000002</v>
      </c>
      <c r="H622" s="109">
        <f>F476</f>
        <v>157191.58000000007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113486.34</v>
      </c>
      <c r="H625" s="109">
        <f>I476</f>
        <v>113486.33999999985</v>
      </c>
      <c r="I625" s="121" t="s">
        <v>104</v>
      </c>
      <c r="J625" s="109">
        <f t="shared" si="50"/>
        <v>1.4551915228366852E-10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896400.37000000011</v>
      </c>
      <c r="H626" s="109">
        <f>J476</f>
        <v>896400.37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5620429.8400000008</v>
      </c>
      <c r="H627" s="104">
        <f>SUM(F468)</f>
        <v>5620429.8399999999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87871.180000000008</v>
      </c>
      <c r="H628" s="104">
        <f>SUM(G468)</f>
        <v>87871.18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94608.709999999992</v>
      </c>
      <c r="H629" s="104">
        <f>SUM(H468)</f>
        <v>94608.71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3057108.57</v>
      </c>
      <c r="H630" s="104">
        <f>SUM(I468)</f>
        <v>3057108.57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61566.51</v>
      </c>
      <c r="H631" s="104">
        <f>SUM(J468)</f>
        <v>61566.51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5546824.71</v>
      </c>
      <c r="H632" s="104">
        <f>SUM(F472)</f>
        <v>5546824.71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94608.709999999992</v>
      </c>
      <c r="H633" s="104">
        <f>SUM(H472)</f>
        <v>94608.71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34574.19</v>
      </c>
      <c r="H634" s="104">
        <f>I369</f>
        <v>34574.19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87871.18</v>
      </c>
      <c r="H635" s="104">
        <f>SUM(G472)</f>
        <v>87871.18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2080045.31</v>
      </c>
      <c r="H636" s="104">
        <f>SUM(I472)</f>
        <v>2080045.31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61566.51</v>
      </c>
      <c r="H637" s="164">
        <f>SUM(J468)</f>
        <v>61566.51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183158.07</v>
      </c>
      <c r="H639" s="104">
        <f>SUM(F461)</f>
        <v>183158.07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713242.3</v>
      </c>
      <c r="H640" s="104">
        <f>SUM(G461)</f>
        <v>713242.3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896400.37000000011</v>
      </c>
      <c r="H642" s="104">
        <f>SUM(I461)</f>
        <v>896400.37000000011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88.3</v>
      </c>
      <c r="H644" s="104">
        <f>H408</f>
        <v>88.300000000000011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61478.21</v>
      </c>
      <c r="H645" s="104">
        <f>G408</f>
        <v>61478.21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61566.51</v>
      </c>
      <c r="H646" s="104">
        <f>L408</f>
        <v>61566.51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94718.7</v>
      </c>
      <c r="H647" s="104">
        <f>L208+L226+L244</f>
        <v>94718.7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37238.47</v>
      </c>
      <c r="H648" s="104">
        <f>(J257+J338)-(J255+J336)</f>
        <v>37238.47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94718.7</v>
      </c>
      <c r="H649" s="104">
        <f>H598</f>
        <v>94718.7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23786.84</v>
      </c>
      <c r="H652" s="104">
        <f>K263+K345</f>
        <v>23786.84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61478.21</v>
      </c>
      <c r="H655" s="104">
        <f>K266+K347</f>
        <v>61478.21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3822943.27</v>
      </c>
      <c r="G660" s="19">
        <f>(L229+L309+L359)</f>
        <v>0</v>
      </c>
      <c r="H660" s="19">
        <f>(L247+L328+L360)</f>
        <v>1665146.54</v>
      </c>
      <c r="I660" s="19">
        <f>SUM(F660:H660)</f>
        <v>5488089.8100000005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51501.55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51501.55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94718.7</v>
      </c>
      <c r="G662" s="19">
        <f>(L226+L306)-(J226+J306)</f>
        <v>0</v>
      </c>
      <c r="H662" s="19">
        <f>(L244+L325)-(J244+J325)</f>
        <v>0</v>
      </c>
      <c r="I662" s="19">
        <f>SUM(F662:H662)</f>
        <v>94718.7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123542.47</v>
      </c>
      <c r="G663" s="199">
        <f>SUM(G575:G587)+SUM(I602:I604)+L612</f>
        <v>0</v>
      </c>
      <c r="H663" s="199">
        <f>SUM(H575:H587)+SUM(J602:J604)+L613</f>
        <v>1597253</v>
      </c>
      <c r="I663" s="19">
        <f>SUM(F663:H663)</f>
        <v>1720795.47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3553180.55</v>
      </c>
      <c r="G664" s="19">
        <f>G660-SUM(G661:G663)</f>
        <v>0</v>
      </c>
      <c r="H664" s="19">
        <f>H660-SUM(H661:H663)</f>
        <v>67893.540000000037</v>
      </c>
      <c r="I664" s="19">
        <f>I660-SUM(I661:I663)</f>
        <v>3621074.0900000008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185.89</v>
      </c>
      <c r="G665" s="248"/>
      <c r="H665" s="248"/>
      <c r="I665" s="19">
        <f>SUM(F665:H665)</f>
        <v>185.89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19114.43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19479.66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-67893.539999999994</v>
      </c>
      <c r="I669" s="19">
        <f>SUM(F669:H669)</f>
        <v>-67893.539999999994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19114.43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19114.43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9" zoomScaleNormal="100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Lyme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1299400.27</v>
      </c>
      <c r="C9" s="229">
        <f>'DOE25'!G197+'DOE25'!G215+'DOE25'!G233+'DOE25'!G276+'DOE25'!G295+'DOE25'!G314</f>
        <v>531590.9</v>
      </c>
    </row>
    <row r="10" spans="1:3" x14ac:dyDescent="0.2">
      <c r="A10" t="s">
        <v>779</v>
      </c>
      <c r="B10" s="240">
        <v>1255537.27</v>
      </c>
      <c r="C10" s="240">
        <v>524346.9</v>
      </c>
    </row>
    <row r="11" spans="1:3" x14ac:dyDescent="0.2">
      <c r="A11" t="s">
        <v>780</v>
      </c>
      <c r="B11" s="240">
        <v>13081</v>
      </c>
      <c r="C11" s="240">
        <v>5484</v>
      </c>
    </row>
    <row r="12" spans="1:3" x14ac:dyDescent="0.2">
      <c r="A12" t="s">
        <v>781</v>
      </c>
      <c r="B12" s="240">
        <v>30782</v>
      </c>
      <c r="C12" s="240">
        <v>1760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1299400.27</v>
      </c>
      <c r="C13" s="231">
        <f>SUM(C10:C12)</f>
        <v>531590.9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421783.91000000003</v>
      </c>
      <c r="C18" s="229">
        <f>'DOE25'!G198+'DOE25'!G216+'DOE25'!G234+'DOE25'!G277+'DOE25'!G296+'DOE25'!G315</f>
        <v>147726.66</v>
      </c>
    </row>
    <row r="19" spans="1:3" x14ac:dyDescent="0.2">
      <c r="A19" t="s">
        <v>779</v>
      </c>
      <c r="B19" s="240">
        <v>235626.91</v>
      </c>
      <c r="C19" s="240">
        <v>83793.66</v>
      </c>
    </row>
    <row r="20" spans="1:3" x14ac:dyDescent="0.2">
      <c r="A20" t="s">
        <v>780</v>
      </c>
      <c r="B20" s="240">
        <v>172560</v>
      </c>
      <c r="C20" s="240">
        <v>63090</v>
      </c>
    </row>
    <row r="21" spans="1:3" x14ac:dyDescent="0.2">
      <c r="A21" t="s">
        <v>781</v>
      </c>
      <c r="B21" s="240">
        <v>13597</v>
      </c>
      <c r="C21" s="240">
        <v>843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421783.91000000003</v>
      </c>
      <c r="C22" s="231">
        <f>SUM(C19:C21)</f>
        <v>147726.66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Normal="100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Lyme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4197217.42</v>
      </c>
      <c r="D5" s="20">
        <f>SUM('DOE25'!L197:L200)+SUM('DOE25'!L215:L218)+SUM('DOE25'!L233:L236)-F5-G5</f>
        <v>4163816.06</v>
      </c>
      <c r="E5" s="243"/>
      <c r="F5" s="255">
        <f>SUM('DOE25'!J197:J200)+SUM('DOE25'!J215:J218)+SUM('DOE25'!J233:J236)</f>
        <v>33401.360000000001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197704.12</v>
      </c>
      <c r="D6" s="20">
        <f>'DOE25'!L202+'DOE25'!L220+'DOE25'!L238-F6-G6</f>
        <v>197704.12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75816.05</v>
      </c>
      <c r="D7" s="20">
        <f>'DOE25'!L203+'DOE25'!L221+'DOE25'!L239-F7-G7</f>
        <v>75816.05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139555.95999999996</v>
      </c>
      <c r="D8" s="243"/>
      <c r="E8" s="20">
        <f>'DOE25'!L204+'DOE25'!L222+'DOE25'!L240-F8-G8-D9-D11</f>
        <v>134240.62999999998</v>
      </c>
      <c r="F8" s="255">
        <f>'DOE25'!J204+'DOE25'!J222+'DOE25'!J240</f>
        <v>1174.18</v>
      </c>
      <c r="G8" s="53">
        <f>'DOE25'!K204+'DOE25'!K222+'DOE25'!K240</f>
        <v>4141.1499999999996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26099.34</v>
      </c>
      <c r="D9" s="244">
        <v>26099.34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8610</v>
      </c>
      <c r="D10" s="243"/>
      <c r="E10" s="244">
        <v>8610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95261</v>
      </c>
      <c r="D11" s="244">
        <v>95261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223332.93</v>
      </c>
      <c r="D12" s="20">
        <f>'DOE25'!L205+'DOE25'!L223+'DOE25'!L241-F12-G12</f>
        <v>223332.93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255904.40000000002</v>
      </c>
      <c r="D14" s="20">
        <f>'DOE25'!L207+'DOE25'!L225+'DOE25'!L243-F14-G14</f>
        <v>253241.47000000003</v>
      </c>
      <c r="E14" s="243"/>
      <c r="F14" s="255">
        <f>'DOE25'!J207+'DOE25'!J225+'DOE25'!J243</f>
        <v>2662.93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94718.7</v>
      </c>
      <c r="D15" s="20">
        <f>'DOE25'!L208+'DOE25'!L226+'DOE25'!L244-F15-G15</f>
        <v>94718.7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11853</v>
      </c>
      <c r="D22" s="243"/>
      <c r="E22" s="243"/>
      <c r="F22" s="255">
        <f>'DOE25'!L255+'DOE25'!L336</f>
        <v>11853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144096.74</v>
      </c>
      <c r="D25" s="243"/>
      <c r="E25" s="243"/>
      <c r="F25" s="258"/>
      <c r="G25" s="256"/>
      <c r="H25" s="257">
        <f>'DOE25'!L260+'DOE25'!L261+'DOE25'!L341+'DOE25'!L342</f>
        <v>144096.74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55802.969999999994</v>
      </c>
      <c r="D29" s="20">
        <f>'DOE25'!L358+'DOE25'!L359+'DOE25'!L360-'DOE25'!I367-F29-G29</f>
        <v>55802.969999999994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94608.709999999992</v>
      </c>
      <c r="D31" s="20">
        <f>'DOE25'!L290+'DOE25'!L309+'DOE25'!L328+'DOE25'!L333+'DOE25'!L334+'DOE25'!L335-F31-G31</f>
        <v>94608.709999999992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5280401.3499999987</v>
      </c>
      <c r="E33" s="246">
        <f>SUM(E5:E31)</f>
        <v>142850.62999999998</v>
      </c>
      <c r="F33" s="246">
        <f>SUM(F5:F31)</f>
        <v>49091.47</v>
      </c>
      <c r="G33" s="246">
        <f>SUM(G5:G31)</f>
        <v>4141.1499999999996</v>
      </c>
      <c r="H33" s="246">
        <f>SUM(H5:H31)</f>
        <v>144096.74</v>
      </c>
    </row>
    <row r="35" spans="2:8" ht="12" thickBot="1" x14ac:dyDescent="0.25">
      <c r="B35" s="253" t="s">
        <v>847</v>
      </c>
      <c r="D35" s="254">
        <f>E33</f>
        <v>142850.62999999998</v>
      </c>
      <c r="E35" s="249"/>
    </row>
    <row r="36" spans="2:8" ht="12" thickTop="1" x14ac:dyDescent="0.2">
      <c r="B36" t="s">
        <v>815</v>
      </c>
      <c r="D36" s="20">
        <f>D33</f>
        <v>5280401.3499999987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Lyme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338914.26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896400.37000000011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1802.55</v>
      </c>
      <c r="D13" s="95">
        <f>'DOE25'!G14</f>
        <v>914.96</v>
      </c>
      <c r="E13" s="95">
        <f>'DOE25'!H14</f>
        <v>8310.0400000000009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343216.81</v>
      </c>
      <c r="D18" s="41">
        <f>SUM(D8:D17)</f>
        <v>914.96</v>
      </c>
      <c r="E18" s="41">
        <f>SUM(E8:E17)</f>
        <v>8310.0400000000009</v>
      </c>
      <c r="F18" s="41">
        <f>SUM(F8:F17)</f>
        <v>0</v>
      </c>
      <c r="G18" s="41">
        <f>SUM(G8:G17)</f>
        <v>896400.37000000011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-1781.79</v>
      </c>
      <c r="E21" s="95">
        <f>'DOE25'!H22</f>
        <v>7342.54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150887.15</v>
      </c>
      <c r="D22" s="95">
        <f>'DOE25'!G23</f>
        <v>0</v>
      </c>
      <c r="E22" s="95">
        <f>'DOE25'!H23</f>
        <v>0</v>
      </c>
      <c r="F22" s="95">
        <f>'DOE25'!I23</f>
        <v>-156447.9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35054.050000000003</v>
      </c>
      <c r="D23" s="95">
        <f>'DOE25'!G24</f>
        <v>2696.75</v>
      </c>
      <c r="E23" s="95">
        <f>'DOE25'!H24</f>
        <v>967.5</v>
      </c>
      <c r="F23" s="95">
        <f>'DOE25'!I24</f>
        <v>42961.56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-2767.34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2851.37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186025.23</v>
      </c>
      <c r="D31" s="41">
        <f>SUM(D21:D30)</f>
        <v>914.96</v>
      </c>
      <c r="E31" s="41">
        <f>SUM(E21:E30)</f>
        <v>8310.0400000000009</v>
      </c>
      <c r="F31" s="41">
        <f>SUM(F21:F30)</f>
        <v>-113486.34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106786.34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45000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9834.1299999999992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896400.37000000011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8651.91</v>
      </c>
      <c r="D48" s="95">
        <f>'DOE25'!G49</f>
        <v>0</v>
      </c>
      <c r="E48" s="95">
        <f>'DOE25'!H49</f>
        <v>0</v>
      </c>
      <c r="F48" s="95">
        <f>'DOE25'!I49</f>
        <v>6700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43705.54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157191.58000000002</v>
      </c>
      <c r="D50" s="41">
        <f>SUM(D34:D49)</f>
        <v>0</v>
      </c>
      <c r="E50" s="41">
        <f>SUM(E34:E49)</f>
        <v>0</v>
      </c>
      <c r="F50" s="41">
        <f>SUM(F34:F49)</f>
        <v>113486.34</v>
      </c>
      <c r="G50" s="41">
        <f>SUM(G34:G49)</f>
        <v>896400.37000000011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343216.81000000006</v>
      </c>
      <c r="D51" s="41">
        <f>D50+D31</f>
        <v>914.96</v>
      </c>
      <c r="E51" s="41">
        <f>E50+E31</f>
        <v>8310.0400000000009</v>
      </c>
      <c r="F51" s="41">
        <f>F50+F31</f>
        <v>0</v>
      </c>
      <c r="G51" s="41">
        <f>G50+G31</f>
        <v>896400.37000000011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4430181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2660.48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88.3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51501.55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59303.839999999997</v>
      </c>
      <c r="D61" s="95">
        <f>SUM('DOE25'!G98:G110)</f>
        <v>0</v>
      </c>
      <c r="E61" s="95">
        <f>SUM('DOE25'!H98:H110)</f>
        <v>0</v>
      </c>
      <c r="F61" s="95">
        <f>SUM('DOE25'!I98:I110)</f>
        <v>207108.57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61964.32</v>
      </c>
      <c r="D62" s="130">
        <f>SUM(D57:D61)</f>
        <v>51501.55</v>
      </c>
      <c r="E62" s="130">
        <f>SUM(E57:E61)</f>
        <v>0</v>
      </c>
      <c r="F62" s="130">
        <f>SUM(F57:F61)</f>
        <v>207108.57</v>
      </c>
      <c r="G62" s="130">
        <f>SUM(G57:G61)</f>
        <v>88.3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4492145.32</v>
      </c>
      <c r="D63" s="22">
        <f>D56+D62</f>
        <v>51501.55</v>
      </c>
      <c r="E63" s="22">
        <f>E56+E62</f>
        <v>0</v>
      </c>
      <c r="F63" s="22">
        <f>F56+F62</f>
        <v>207108.57</v>
      </c>
      <c r="G63" s="22">
        <f>G56+G62</f>
        <v>88.3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265841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800644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1066485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22992.74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28242.15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10105.19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661.17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61340.08</v>
      </c>
      <c r="D78" s="130">
        <f>SUM(D72:D77)</f>
        <v>661.17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1127825.08</v>
      </c>
      <c r="D81" s="130">
        <f>SUM(D79:D80)+D78+D70</f>
        <v>661.17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11921.62</v>
      </c>
      <c r="E88" s="95">
        <f>SUM('DOE25'!H153:H161)</f>
        <v>94608.709999999992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459.44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459.44</v>
      </c>
      <c r="D91" s="131">
        <f>SUM(D85:D90)</f>
        <v>11921.62</v>
      </c>
      <c r="E91" s="131">
        <f>SUM(E85:E90)</f>
        <v>94608.709999999992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2850000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23786.84</v>
      </c>
      <c r="E96" s="95">
        <f>'DOE25'!H179</f>
        <v>0</v>
      </c>
      <c r="F96" s="95">
        <f>'DOE25'!I179</f>
        <v>0</v>
      </c>
      <c r="G96" s="95">
        <f>'DOE25'!J179</f>
        <v>61478.21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23786.84</v>
      </c>
      <c r="E103" s="86">
        <f>SUM(E93:E102)</f>
        <v>0</v>
      </c>
      <c r="F103" s="86">
        <f>SUM(F93:F102)</f>
        <v>2850000</v>
      </c>
      <c r="G103" s="86">
        <f>SUM(G93:G102)</f>
        <v>61478.21</v>
      </c>
    </row>
    <row r="104" spans="1:7" ht="12.75" thickTop="1" thickBot="1" x14ac:dyDescent="0.25">
      <c r="A104" s="33" t="s">
        <v>765</v>
      </c>
      <c r="C104" s="86">
        <f>C63+C81+C91+C103</f>
        <v>5620429.8400000008</v>
      </c>
      <c r="D104" s="86">
        <f>D63+D81+D91+D103</f>
        <v>87871.180000000008</v>
      </c>
      <c r="E104" s="86">
        <f>E63+E81+E91+E103</f>
        <v>94608.709999999992</v>
      </c>
      <c r="F104" s="86">
        <f>F63+F81+F91+F103</f>
        <v>3057108.57</v>
      </c>
      <c r="G104" s="86">
        <f>G63+G81+G103</f>
        <v>61566.51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3362379.04</v>
      </c>
      <c r="D109" s="24" t="s">
        <v>289</v>
      </c>
      <c r="E109" s="95">
        <f>('DOE25'!L276)+('DOE25'!L295)+('DOE25'!L314)</f>
        <v>11921.32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817656.1399999999</v>
      </c>
      <c r="D110" s="24" t="s">
        <v>289</v>
      </c>
      <c r="E110" s="95">
        <f>('DOE25'!L277)+('DOE25'!L296)+('DOE25'!L315)</f>
        <v>18623.32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17182.240000000002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4197217.42</v>
      </c>
      <c r="D115" s="86">
        <f>SUM(D109:D114)</f>
        <v>0</v>
      </c>
      <c r="E115" s="86">
        <f>SUM(E109:E114)</f>
        <v>30544.639999999999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197704.12</v>
      </c>
      <c r="D118" s="24" t="s">
        <v>289</v>
      </c>
      <c r="E118" s="95">
        <f>+('DOE25'!L281)+('DOE25'!L300)+('DOE25'!L319)</f>
        <v>62338.57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75816.05</v>
      </c>
      <c r="D119" s="24" t="s">
        <v>289</v>
      </c>
      <c r="E119" s="95">
        <f>+('DOE25'!L282)+('DOE25'!L301)+('DOE25'!L320)</f>
        <v>1725.5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260916.29999999996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223332.93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255904.40000000002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94718.7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87871.18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1108392.5</v>
      </c>
      <c r="D128" s="86">
        <f>SUM(D118:D127)</f>
        <v>87871.18</v>
      </c>
      <c r="E128" s="86">
        <f>SUM(E118:E127)</f>
        <v>64064.07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11853</v>
      </c>
      <c r="D130" s="24" t="s">
        <v>289</v>
      </c>
      <c r="E130" s="129">
        <f>'DOE25'!L336</f>
        <v>0</v>
      </c>
      <c r="F130" s="129">
        <f>SUM('DOE25'!L374:'DOE25'!L380)</f>
        <v>2080045.31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69096.740000000005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23786.84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61566.51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-88.30000000000291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241214.78999999998</v>
      </c>
      <c r="D144" s="141">
        <f>SUM(D130:D143)</f>
        <v>0</v>
      </c>
      <c r="E144" s="141">
        <f>SUM(E130:E143)</f>
        <v>0</v>
      </c>
      <c r="F144" s="141">
        <f>SUM(F130:F143)</f>
        <v>2080045.31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5546824.71</v>
      </c>
      <c r="D145" s="86">
        <f>(D115+D128+D144)</f>
        <v>87871.18</v>
      </c>
      <c r="E145" s="86">
        <f>(E115+E128+E144)</f>
        <v>94608.709999999992</v>
      </c>
      <c r="F145" s="86">
        <f>(F115+F128+F144)</f>
        <v>2080045.31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8/1994</v>
      </c>
      <c r="C152" s="152" t="str">
        <f>'DOE25'!G491</f>
        <v>8/1994</v>
      </c>
      <c r="D152" s="152" t="str">
        <f>'DOE25'!H491</f>
        <v>8/2014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08/14</v>
      </c>
      <c r="C153" s="152" t="str">
        <f>'DOE25'!G492</f>
        <v>08/14</v>
      </c>
      <c r="D153" s="152" t="str">
        <f>'DOE25'!H492</f>
        <v>08/34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600000</v>
      </c>
      <c r="C154" s="137">
        <f>'DOE25'!G493</f>
        <v>900000</v>
      </c>
      <c r="D154" s="137">
        <f>'DOE25'!H493</f>
        <v>2637500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5.82</v>
      </c>
      <c r="C155" s="137">
        <f>'DOE25'!G494</f>
        <v>5.63</v>
      </c>
      <c r="D155" s="137">
        <f>'DOE25'!H494</f>
        <v>3.3635000000000002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30000</v>
      </c>
      <c r="C156" s="137">
        <f>'DOE25'!G495</f>
        <v>45000</v>
      </c>
      <c r="D156" s="137">
        <f>'DOE25'!H495</f>
        <v>2637500</v>
      </c>
      <c r="E156" s="137">
        <f>'DOE25'!I495</f>
        <v>0</v>
      </c>
      <c r="F156" s="137">
        <f>'DOE25'!J495</f>
        <v>0</v>
      </c>
      <c r="G156" s="138">
        <f>SUM(B156:F156)</f>
        <v>2712500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</v>
      </c>
      <c r="C158" s="137">
        <f>'DOE25'!G497</f>
        <v>45000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2637500</v>
      </c>
      <c r="E159" s="137">
        <f>'DOE25'!I498</f>
        <v>0</v>
      </c>
      <c r="F159" s="137">
        <f>'DOE25'!J498</f>
        <v>0</v>
      </c>
      <c r="G159" s="138">
        <f t="shared" si="0"/>
        <v>2637500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1264751.25</v>
      </c>
      <c r="E160" s="137">
        <f>'DOE25'!I499</f>
        <v>0</v>
      </c>
      <c r="F160" s="137">
        <f>'DOE25'!J499</f>
        <v>0</v>
      </c>
      <c r="G160" s="138">
        <f t="shared" si="0"/>
        <v>1264751.25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3902251.25</v>
      </c>
      <c r="E161" s="137">
        <f>'DOE25'!I500</f>
        <v>0</v>
      </c>
      <c r="F161" s="137">
        <f>'DOE25'!J500</f>
        <v>0</v>
      </c>
      <c r="G161" s="138">
        <f t="shared" si="0"/>
        <v>3902251.25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77500</v>
      </c>
      <c r="E162" s="137">
        <f>'DOE25'!I501</f>
        <v>0</v>
      </c>
      <c r="F162" s="137">
        <f>'DOE25'!J501</f>
        <v>0</v>
      </c>
      <c r="G162" s="138">
        <f t="shared" si="0"/>
        <v>77500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113736.25</v>
      </c>
      <c r="E163" s="137">
        <f>'DOE25'!I502</f>
        <v>0</v>
      </c>
      <c r="F163" s="137">
        <f>'DOE25'!J502</f>
        <v>0</v>
      </c>
      <c r="G163" s="138">
        <f t="shared" si="0"/>
        <v>113736.25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191236.25</v>
      </c>
      <c r="E164" s="137">
        <f>'DOE25'!I503</f>
        <v>0</v>
      </c>
      <c r="F164" s="137">
        <f>'DOE25'!J503</f>
        <v>0</v>
      </c>
      <c r="G164" s="138">
        <f t="shared" si="0"/>
        <v>191236.25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zoomScaleNormal="100" workbookViewId="0">
      <selection activeCell="A42" sqref="A42:XFD4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Lyme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19114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19114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3374300</v>
      </c>
      <c r="D10" s="182">
        <f>ROUND((C10/$C$28)*100,1)</f>
        <v>61.3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836279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17182</v>
      </c>
      <c r="D12" s="182">
        <f>ROUND((C12/$C$28)*100,1)</f>
        <v>0.3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260043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77542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260916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223333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255904</v>
      </c>
      <c r="D20" s="182">
        <f t="shared" si="0"/>
        <v>4.5999999999999996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94719</v>
      </c>
      <c r="D21" s="182">
        <f t="shared" si="0"/>
        <v>1.7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69097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36369.449999999997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5505684.4500000002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2091898</v>
      </c>
    </row>
    <row r="30" spans="1:4" x14ac:dyDescent="0.2">
      <c r="B30" s="187" t="s">
        <v>729</v>
      </c>
      <c r="C30" s="180">
        <f>SUM(C28:C29)</f>
        <v>7597582.4500000002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4430181</v>
      </c>
      <c r="D35" s="182">
        <f t="shared" ref="D35:D40" si="1">ROUND((C35/$C$41)*100,1)</f>
        <v>74.599999999999994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269161.19000000041</v>
      </c>
      <c r="D36" s="182">
        <f t="shared" si="1"/>
        <v>4.5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1066485</v>
      </c>
      <c r="D37" s="182">
        <f t="shared" si="1"/>
        <v>18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62001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106990</v>
      </c>
      <c r="D39" s="182">
        <f t="shared" si="1"/>
        <v>1.8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5934818.1900000004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2850000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Lyme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2015-09-21T18:24:43Z</cp:lastPrinted>
  <dcterms:created xsi:type="dcterms:W3CDTF">1997-12-04T19:04:30Z</dcterms:created>
  <dcterms:modified xsi:type="dcterms:W3CDTF">2015-10-08T17:02:20Z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