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705" yWindow="-15" windowWidth="12510" windowHeight="129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613" i="1" l="1"/>
  <c r="G611" i="1"/>
  <c r="F499" i="1" l="1"/>
  <c r="F498" i="1"/>
  <c r="F1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G12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L205" i="1"/>
  <c r="L223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9" i="10"/>
  <c r="L250" i="1"/>
  <c r="L332" i="1"/>
  <c r="L254" i="1"/>
  <c r="L268" i="1"/>
  <c r="L269" i="1"/>
  <c r="L349" i="1"/>
  <c r="L350" i="1"/>
  <c r="I665" i="1"/>
  <c r="I670" i="1"/>
  <c r="H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E112" i="2"/>
  <c r="C113" i="2"/>
  <c r="E113" i="2"/>
  <c r="E114" i="2"/>
  <c r="D115" i="2"/>
  <c r="F115" i="2"/>
  <c r="G115" i="2"/>
  <c r="E118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J645" i="1" s="1"/>
  <c r="H393" i="1"/>
  <c r="I393" i="1"/>
  <c r="F401" i="1"/>
  <c r="G401" i="1"/>
  <c r="H401" i="1"/>
  <c r="H408" i="1" s="1"/>
  <c r="H644" i="1" s="1"/>
  <c r="J644" i="1" s="1"/>
  <c r="I401" i="1"/>
  <c r="I408" i="1" s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J640" i="1" s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G640" i="1"/>
  <c r="G641" i="1"/>
  <c r="H641" i="1"/>
  <c r="G643" i="1"/>
  <c r="H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F192" i="1"/>
  <c r="G164" i="2"/>
  <c r="C26" i="10"/>
  <c r="L328" i="1"/>
  <c r="L351" i="1"/>
  <c r="A31" i="12"/>
  <c r="C70" i="2"/>
  <c r="A40" i="12"/>
  <c r="D62" i="2"/>
  <c r="D63" i="2" s="1"/>
  <c r="D18" i="13"/>
  <c r="C18" i="13" s="1"/>
  <c r="D7" i="13"/>
  <c r="C7" i="13" s="1"/>
  <c r="D17" i="13"/>
  <c r="C17" i="13" s="1"/>
  <c r="C91" i="2"/>
  <c r="F78" i="2"/>
  <c r="F81" i="2" s="1"/>
  <c r="D50" i="2"/>
  <c r="G157" i="2"/>
  <c r="F18" i="2"/>
  <c r="G156" i="2"/>
  <c r="E103" i="2"/>
  <c r="E62" i="2"/>
  <c r="E63" i="2" s="1"/>
  <c r="G62" i="2"/>
  <c r="E13" i="13"/>
  <c r="C13" i="13" s="1"/>
  <c r="E78" i="2"/>
  <c r="E81" i="2" s="1"/>
  <c r="H112" i="1"/>
  <c r="F112" i="1"/>
  <c r="J641" i="1"/>
  <c r="J571" i="1"/>
  <c r="K571" i="1"/>
  <c r="L433" i="1"/>
  <c r="L419" i="1"/>
  <c r="I169" i="1"/>
  <c r="G552" i="1"/>
  <c r="J643" i="1"/>
  <c r="I476" i="1"/>
  <c r="H625" i="1" s="1"/>
  <c r="J625" i="1" s="1"/>
  <c r="G338" i="1"/>
  <c r="G352" i="1" s="1"/>
  <c r="J140" i="1"/>
  <c r="F571" i="1"/>
  <c r="I552" i="1"/>
  <c r="K550" i="1"/>
  <c r="G22" i="2"/>
  <c r="K545" i="1"/>
  <c r="H140" i="1"/>
  <c r="L401" i="1"/>
  <c r="C139" i="2" s="1"/>
  <c r="A13" i="12"/>
  <c r="F22" i="13"/>
  <c r="H25" i="13"/>
  <c r="C25" i="13" s="1"/>
  <c r="H571" i="1"/>
  <c r="L560" i="1"/>
  <c r="G192" i="1"/>
  <c r="H192" i="1"/>
  <c r="L309" i="1"/>
  <c r="E16" i="13"/>
  <c r="L570" i="1"/>
  <c r="I571" i="1"/>
  <c r="I545" i="1"/>
  <c r="J636" i="1"/>
  <c r="G36" i="2"/>
  <c r="L565" i="1"/>
  <c r="C22" i="13"/>
  <c r="C16" i="13"/>
  <c r="J622" i="1" l="1"/>
  <c r="G476" i="1"/>
  <c r="H623" i="1" s="1"/>
  <c r="J623" i="1" s="1"/>
  <c r="D29" i="13"/>
  <c r="C29" i="13" s="1"/>
  <c r="D145" i="2"/>
  <c r="G661" i="1"/>
  <c r="F661" i="1"/>
  <c r="L362" i="1"/>
  <c r="C27" i="10" s="1"/>
  <c r="D31" i="2"/>
  <c r="D51" i="2" s="1"/>
  <c r="L534" i="1"/>
  <c r="J552" i="1"/>
  <c r="L544" i="1"/>
  <c r="L529" i="1"/>
  <c r="K551" i="1"/>
  <c r="H545" i="1"/>
  <c r="K549" i="1"/>
  <c r="L524" i="1"/>
  <c r="L545" i="1" s="1"/>
  <c r="L241" i="1"/>
  <c r="K247" i="1"/>
  <c r="K257" i="1"/>
  <c r="K271" i="1" s="1"/>
  <c r="C120" i="2"/>
  <c r="E8" i="13"/>
  <c r="C8" i="13" s="1"/>
  <c r="C17" i="10"/>
  <c r="K598" i="1"/>
  <c r="G647" i="1" s="1"/>
  <c r="J647" i="1" s="1"/>
  <c r="C21" i="10"/>
  <c r="D15" i="13"/>
  <c r="C15" i="13" s="1"/>
  <c r="G649" i="1"/>
  <c r="J649" i="1" s="1"/>
  <c r="C124" i="2"/>
  <c r="F662" i="1"/>
  <c r="I662" i="1" s="1"/>
  <c r="H647" i="1"/>
  <c r="L614" i="1"/>
  <c r="K500" i="1"/>
  <c r="J476" i="1"/>
  <c r="H626" i="1" s="1"/>
  <c r="H476" i="1"/>
  <c r="H624" i="1" s="1"/>
  <c r="J624" i="1" s="1"/>
  <c r="J655" i="1"/>
  <c r="C131" i="2"/>
  <c r="H33" i="13"/>
  <c r="C119" i="2"/>
  <c r="J257" i="1"/>
  <c r="J271" i="1" s="1"/>
  <c r="L247" i="1"/>
  <c r="H660" i="1" s="1"/>
  <c r="H664" i="1" s="1"/>
  <c r="C16" i="10"/>
  <c r="L229" i="1"/>
  <c r="G660" i="1" s="1"/>
  <c r="G664" i="1" s="1"/>
  <c r="G672" i="1" s="1"/>
  <c r="C5" i="10" s="1"/>
  <c r="H257" i="1"/>
  <c r="H271" i="1" s="1"/>
  <c r="I257" i="1"/>
  <c r="I271" i="1" s="1"/>
  <c r="D19" i="13"/>
  <c r="C19" i="13" s="1"/>
  <c r="L256" i="1"/>
  <c r="G257" i="1"/>
  <c r="G271" i="1" s="1"/>
  <c r="F257" i="1"/>
  <c r="F271" i="1" s="1"/>
  <c r="D14" i="13"/>
  <c r="C14" i="13" s="1"/>
  <c r="C123" i="2"/>
  <c r="D12" i="13"/>
  <c r="C12" i="13" s="1"/>
  <c r="D6" i="13"/>
  <c r="C6" i="13" s="1"/>
  <c r="C15" i="10"/>
  <c r="C118" i="2"/>
  <c r="L211" i="1"/>
  <c r="D5" i="13"/>
  <c r="C5" i="13" s="1"/>
  <c r="C110" i="2"/>
  <c r="C115" i="2" s="1"/>
  <c r="K352" i="1"/>
  <c r="E119" i="2"/>
  <c r="E128" i="2" s="1"/>
  <c r="C10" i="10"/>
  <c r="L290" i="1"/>
  <c r="C81" i="2"/>
  <c r="C62" i="2"/>
  <c r="C63" i="2" s="1"/>
  <c r="C35" i="10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G635" i="1"/>
  <c r="J635" i="1" s="1"/>
  <c r="I661" i="1" l="1"/>
  <c r="K552" i="1"/>
  <c r="C121" i="2"/>
  <c r="C18" i="10"/>
  <c r="C28" i="10" s="1"/>
  <c r="D22" i="10" s="1"/>
  <c r="H648" i="1"/>
  <c r="J648" i="1" s="1"/>
  <c r="E33" i="13"/>
  <c r="D35" i="13" s="1"/>
  <c r="G104" i="2"/>
  <c r="H646" i="1"/>
  <c r="J646" i="1" s="1"/>
  <c r="C128" i="2"/>
  <c r="C145" i="2" s="1"/>
  <c r="H672" i="1"/>
  <c r="C6" i="10" s="1"/>
  <c r="H667" i="1"/>
  <c r="G667" i="1"/>
  <c r="L257" i="1"/>
  <c r="L271" i="1" s="1"/>
  <c r="G632" i="1" s="1"/>
  <c r="J632" i="1" s="1"/>
  <c r="F660" i="1"/>
  <c r="F664" i="1" s="1"/>
  <c r="F672" i="1" s="1"/>
  <c r="C4" i="10" s="1"/>
  <c r="E145" i="2"/>
  <c r="D31" i="13"/>
  <c r="C31" i="13" s="1"/>
  <c r="L338" i="1"/>
  <c r="L352" i="1" s="1"/>
  <c r="G633" i="1" s="1"/>
  <c r="J633" i="1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 l="1"/>
  <c r="F667" i="1"/>
  <c r="I660" i="1"/>
  <c r="I664" i="1" s="1"/>
  <c r="I672" i="1" s="1"/>
  <c r="C7" i="10" s="1"/>
  <c r="D10" i="10"/>
  <c r="D18" i="10"/>
  <c r="D12" i="10"/>
  <c r="D19" i="10"/>
  <c r="D15" i="10"/>
  <c r="D17" i="10"/>
  <c r="D20" i="10"/>
  <c r="C30" i="10"/>
  <c r="D27" i="10"/>
  <c r="D26" i="10"/>
  <c r="D25" i="10"/>
  <c r="D16" i="10"/>
  <c r="D24" i="10"/>
  <c r="D13" i="10"/>
  <c r="D11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<sst xmlns="http://schemas.openxmlformats.org/spreadsheetml/2006/main" count="3956" uniqueCount="914">
  <si>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</si>
  <si>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</si>
  <si>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</si>
  <si>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</si>
  <si>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</si>
  <si>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</si>
  <si>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</si>
  <si>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</si>
  <si>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</si>
  <si>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</si>
  <si>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</si>
  <si>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</si>
  <si>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</si>
  <si>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</si>
  <si>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</si>
  <si>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</si>
  <si>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</si>
  <si>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</si>
  <si>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</si>
  <si>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</si>
  <si>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</si>
  <si>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</si>
  <si>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</si>
  <si>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</si>
  <si>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</si>
  <si>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</si>
  <si>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</si>
  <si>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</si>
  <si>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</si>
  <si>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</si>
  <si>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</si>
  <si>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</si>
  <si>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</si>
  <si>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</si>
  <si>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</si>
  <si>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</si>
  <si>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</si>
  <si>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</si>
  <si>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</si>
  <si>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</si>
  <si>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</si>
  <si>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</si>
  <si>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</si>
  <si>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</si>
  <si>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</si>
  <si>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</si>
  <si>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</si>
  <si>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</si>
  <si>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</si>
  <si>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</si>
  <si>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</si>
  <si>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</si>
  <si>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</si>
  <si>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</si>
  <si>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</si>
  <si>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</si>
  <si>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</si>
  <si>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</si>
  <si>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</si>
  <si>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</si>
  <si>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</si>
  <si>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</si>
  <si>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</si>
  <si>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</si>
  <si>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</si>
  <si>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</si>
  <si>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</si>
  <si>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</si>
  <si>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</si>
  <si>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</si>
  <si>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</si>
  <si>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</si>
  <si>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</si>
  <si>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</si>
  <si>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</si>
  <si>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</si>
  <si>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</si>
  <si>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</si>
  <si>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</si>
  <si>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</si>
  <si>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</si>
  <si>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</si>
  <si>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</si>
  <si>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</si>
  <si>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</si>
  <si>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</si>
  <si>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</si>
  <si>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</si>
  <si>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</si>
  <si>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</si>
  <si>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</si>
  <si>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</si>
  <si>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</si>
  <si>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</si>
  <si>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</si>
  <si>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</si>
  <si>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</si>
  <si>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</si>
  <si>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</si>
  <si>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</si>
  <si>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</si>
  <si>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</si>
  <si>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</si>
  <si>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</si>
  <si>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</si>
  <si>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</si>
  <si>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</si>
  <si>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</si>
  <si>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</si>
  <si>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</si>
  <si>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</si>
  <si>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</si>
  <si>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</si>
  <si>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</si>
  <si>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</si>
  <si>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</si>
  <si>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</si>
  <si>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</si>
  <si>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</si>
  <si>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</si>
  <si>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</si>
  <si>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</si>
  <si>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</si>
  <si>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</si>
  <si>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</si>
  <si>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</si>
  <si>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</si>
  <si>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</si>
  <si>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</si>
  <si>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</si>
  <si>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</si>
  <si>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</si>
  <si>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</si>
  <si>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</si>
  <si>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</si>
  <si>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</si>
  <si>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</si>
  <si>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</si>
  <si>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</si>
  <si>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</si>
  <si>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</si>
  <si>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</si>
  <si>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</si>
  <si>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</si>
  <si>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</si>
  <si>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</si>
  <si>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</si>
  <si>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</si>
  <si>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</si>
  <si>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</si>
  <si>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</si>
  <si>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</si>
  <si>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</si>
  <si>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</si>
  <si>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</si>
  <si>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</si>
  <si>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</si>
  <si>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</si>
  <si>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</si>
  <si>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</si>
  <si>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</si>
  <si>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</si>
  <si>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</si>
  <si>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</si>
  <si>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</si>
  <si>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</si>
  <si>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</si>
  <si>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</si>
  <si>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</si>
  <si>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</si>
  <si>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</si>
  <si>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</si>
  <si>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</si>
  <si>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</si>
  <si>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</si>
  <si>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</si>
  <si>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</si>
  <si>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</si>
  <si>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</si>
  <si>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</si>
  <si>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</si>
  <si>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</si>
  <si>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</si>
  <si>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</si>
  <si>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</si>
  <si>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</si>
  <si>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</si>
  <si>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</si>
  <si>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</si>
  <si>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</si>
  <si>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</si>
  <si>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</si>
  <si>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</si>
  <si>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</si>
  <si>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</si>
  <si>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</si>
  <si>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</si>
  <si>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</si>
  <si>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</si>
  <si>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</si>
  <si>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</si>
  <si>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</si>
  <si>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</si>
  <si>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</si>
  <si>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</si>
  <si>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</si>
  <si>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</si>
  <si>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</si>
  <si>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</si>
  <si>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</si>
  <si>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</si>
  <si>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</si>
  <si>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</si>
  <si>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</si>
  <si>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</si>
  <si>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</si>
  <si>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</si>
  <si>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</si>
  <si>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</si>
  <si>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</si>
  <si>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</si>
  <si>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</si>
  <si>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</si>
  <si>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</si>
  <si>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</si>
  <si>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</si>
  <si>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</si>
  <si>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</si>
  <si>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</si>
  <si>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</si>
  <si>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</si>
  <si>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</si>
  <si>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</si>
  <si>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</si>
  <si>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</si>
  <si>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</si>
  <si>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</si>
  <si>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</si>
  <si>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</si>
  <si>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</si>
  <si>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</si>
  <si>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</si>
  <si>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</si>
  <si>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</si>
  <si>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</si>
  <si>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</si>
  <si>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</si>
  <si>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</si>
  <si>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</si>
  <si>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</si>
  <si>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</si>
  <si>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</si>
  <si>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</si>
  <si>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</si>
  <si>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</si>
  <si>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</si>
  <si>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</si>
  <si>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</si>
  <si>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</si>
  <si>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</si>
  <si>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</si>
  <si>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</si>
  <si>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</si>
  <si>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</si>
  <si>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</si>
  <si>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</si>
  <si>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</si>
  <si>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</si>
  <si>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</si>
  <si>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</si>
  <si>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</si>
  <si>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</si>
  <si>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</si>
  <si>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</si>
  <si>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</si>
  <si>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</si>
  <si>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</si>
  <si>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</si>
  <si>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</si>
  <si>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</si>
  <si>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</si>
  <si>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</si>
  <si>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</si>
  <si>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</si>
  <si>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</si>
  <si>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</si>
  <si>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</si>
  <si>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</si>
  <si>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</si>
  <si>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</si>
  <si>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</si>
  <si>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</si>
  <si>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</si>
  <si>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</si>
  <si>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</si>
  <si>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</si>
  <si>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</si>
  <si>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</si>
  <si>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</si>
  <si>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</si>
  <si>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</si>
  <si>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</si>
  <si>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</si>
  <si>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</si>
  <si>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</si>
  <si>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</si>
  <si>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</si>
  <si>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</si>
  <si>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</si>
  <si>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</si>
  <si>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</si>
  <si>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</si>
  <si>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</si>
  <si>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</si>
  <si>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</si>
  <si>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</si>
  <si>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</si>
  <si>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</si>
  <si>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</si>
  <si>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</si>
  <si>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</si>
  <si>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</si>
  <si>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</si>
  <si>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</si>
  <si>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</si>
  <si>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</si>
  <si>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</si>
  <si>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</si>
  <si>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</si>
  <si>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</si>
  <si>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</si>
  <si>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</si>
  <si>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</si>
  <si>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</si>
  <si>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</si>
  <si>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</si>
  <si>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</si>
  <si>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</si>
  <si>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</si>
  <si>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</si>
  <si>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</si>
  <si>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</si>
  <si>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</si>
  <si>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</si>
  <si>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</si>
  <si>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</si>
  <si>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</si>
  <si>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</si>
  <si>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</si>
  <si>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</si>
  <si>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</si>
  <si>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</si>
  <si>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</si>
  <si>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</si>
  <si>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</si>
  <si>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</si>
  <si>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</si>
  <si>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</si>
  <si>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</si>
  <si>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</si>
  <si>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</si>
  <si>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</si>
  <si>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</si>
  <si>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</si>
  <si>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</si>
  <si>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</si>
  <si>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</si>
  <si>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</si>
  <si>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</si>
  <si>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</si>
  <si>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</si>
  <si>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</si>
  <si>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</si>
  <si>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</si>
  <si>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</si>
  <si>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</si>
  <si>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</si>
  <si>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</si>
  <si>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</si>
  <si>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</si>
  <si>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</si>
  <si>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</si>
  <si>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</si>
  <si>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</si>
  <si>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</si>
  <si>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</si>
  <si>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</si>
  <si>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</si>
  <si>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</si>
  <si>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</si>
  <si>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</si>
  <si>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</si>
  <si>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</si>
  <si>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</si>
  <si>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</si>
  <si>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</si>
  <si>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</si>
  <si>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</si>
  <si>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</si>
  <si>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</si>
  <si>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</si>
  <si>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</si>
  <si>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</si>
  <si>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</si>
  <si>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</si>
  <si>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</si>
  <si>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</si>
  <si>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</si>
  <si>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</si>
  <si>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</si>
  <si>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</si>
  <si>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</si>
  <si>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</si>
  <si>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</si>
  <si>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</si>
  <si>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</si>
  <si>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</si>
  <si>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</si>
  <si>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</si>
  <si>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</si>
  <si>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</si>
  <si>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</si>
  <si>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</si>
  <si>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</si>
  <si>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</si>
  <si>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</si>
  <si>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</si>
  <si>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</si>
  <si>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</si>
  <si>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</si>
  <si>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</si>
  <si>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</si>
  <si>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</si>
  <si>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</si>
  <si>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</si>
  <si>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</si>
  <si>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</si>
  <si>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</si>
  <si>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</si>
  <si>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</si>
  <si>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</si>
  <si>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</si>
  <si>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</si>
  <si>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</si>
  <si>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</si>
  <si>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</si>
  <si>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</si>
  <si>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</si>
  <si>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</si>
  <si>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</si>
  <si>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</si>
  <si>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</si>
  <si>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</si>
  <si>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</si>
  <si>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</si>
  <si>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</si>
  <si>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</si>
  <si>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</si>
  <si>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</si>
  <si>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</si>
  <si>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</si>
  <si>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</si>
  <si>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</si>
  <si>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</si>
  <si>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</si>
  <si>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</si>
  <si>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</si>
  <si>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</si>
  <si>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</si>
  <si>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</si>
  <si>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</si>
  <si>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</si>
  <si>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</si>
  <si>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</si>
  <si>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</si>
  <si>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</si>
  <si>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</si>
  <si>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</si>
  <si>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</si>
  <si>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</si>
  <si>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</si>
  <si>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</si>
  <si>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</si>
  <si>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</si>
  <si>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</si>
  <si>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</si>
  <si>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</si>
  <si>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</si>
  <si>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</si>
  <si>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</si>
  <si>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</si>
  <si>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</si>
  <si>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</si>
  <si>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</si>
  <si>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</si>
  <si>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</si>
  <si>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</si>
  <si>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</si>
  <si>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</si>
  <si>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</si>
  <si>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</si>
  <si>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</si>
  <si>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</si>
  <si>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</si>
  <si>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</si>
  <si>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</si>
  <si>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</si>
  <si>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</si>
  <si>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</si>
  <si>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</si>
  <si>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</si>
  <si>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</si>
  <si>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</si>
  <si>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</si>
  <si>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</si>
  <si>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</si>
  <si>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</si>
  <si>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</si>
  <si>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</si>
  <si>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</si>
  <si>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</si>
  <si>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</si>
  <si>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</si>
  <si>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</si>
  <si>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</si>
  <si>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</si>
  <si>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</si>
  <si>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</si>
  <si>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</si>
  <si>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</si>
  <si>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</si>
  <si>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</si>
  <si>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</si>
  <si>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</si>
  <si>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</si>
  <si>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</si>
  <si>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</si>
  <si>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</si>
  <si>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</si>
  <si>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</si>
  <si>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</si>
  <si>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</si>
  <si>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</si>
  <si>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</si>
  <si>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</si>
  <si>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</si>
  <si>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</si>
  <si>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</si>
  <si>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</si>
  <si>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</si>
  <si>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</si>
  <si>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</si>
  <si>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</si>
  <si>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</si>
  <si>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</si>
  <si>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</si>
  <si>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</si>
  <si>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</si>
  <si>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</si>
  <si>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</si>
  <si>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</si>
  <si>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</si>
  <si>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</si>
  <si>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</si>
  <si>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</si>
  <si>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</si>
  <si>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</si>
  <si>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</si>
  <si>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</si>
  <si>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</si>
  <si>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</si>
  <si>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</si>
  <si>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</si>
  <si>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</si>
  <si>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</si>
  <si>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</si>
  <si>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</si>
  <si>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</si>
  <si>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</si>
  <si>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</si>
  <si>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</si>
  <si>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</si>
  <si>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</si>
  <si>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</si>
  <si>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</si>
  <si>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</si>
  <si>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</si>
  <si>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</si>
  <si>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</si>
  <si>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</si>
  <si>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</si>
  <si>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</si>
  <si>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</si>
  <si>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</si>
  <si>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</si>
  <si>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</si>
  <si>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</si>
  <si>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</si>
  <si>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</si>
  <si>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</si>
  <si>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</si>
  <si>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</si>
  <si>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</si>
  <si>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</si>
  <si>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</si>
  <si>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</si>
  <si>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</si>
  <si>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</si>
  <si>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</si>
  <si>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</si>
  <si>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</si>
  <si>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</si>
  <si>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</si>
  <si>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</si>
  <si>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</si>
  <si>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</si>
  <si>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</si>
  <si>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</si>
  <si>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</si>
  <si>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</si>
  <si>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</si>
  <si>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</si>
  <si>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</si>
  <si>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</si>
  <si>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</si>
  <si>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</si>
  <si>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</si>
  <si>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</si>
  <si>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</si>
  <si>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</si>
  <si>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</si>
  <si>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</si>
  <si>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</si>
  <si>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</si>
  <si>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</si>
  <si>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</si>
  <si>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</si>
  <si>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</si>
  <si>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</si>
  <si>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</si>
  <si>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</si>
  <si>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</si>
  <si>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</si>
  <si>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</si>
  <si>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</si>
  <si>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</si>
  <si>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</si>
  <si>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</si>
  <si>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</si>
  <si>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</si>
  <si>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</si>
  <si>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</si>
  <si>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</si>
  <si>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</si>
  <si>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</si>
  <si>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</si>
  <si>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</si>
  <si>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</si>
  <si>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</si>
  <si>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</si>
  <si>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</si>
  <si>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</si>
  <si>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</si>
  <si>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</si>
  <si>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</si>
  <si>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</si>
  <si>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</si>
  <si>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</si>
  <si>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</si>
  <si>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</si>
  <si>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</si>
  <si>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</si>
  <si>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</si>
  <si>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</si>
  <si>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</si>
  <si>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</si>
  <si>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</si>
  <si>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</si>
  <si>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</si>
  <si>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</si>
  <si>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</si>
  <si>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</si>
  <si>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</si>
  <si>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</si>
  <si>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</si>
  <si>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</si>
  <si>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</si>
  <si>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</si>
  <si>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</si>
  <si>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</si>
  <si>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</si>
  <si>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</si>
  <si>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</si>
  <si>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</si>
  <si>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</si>
  <si>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</si>
  <si>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</si>
  <si>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</si>
  <si>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</si>
  <si>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</si>
  <si>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</si>
  <si>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</si>
  <si>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</si>
  <si>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</si>
  <si>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</si>
  <si>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</si>
  <si>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</si>
  <si>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</si>
  <si>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</si>
  <si>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</si>
  <si>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</si>
  <si>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</si>
  <si>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</si>
  <si>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</si>
  <si>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</si>
  <si>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</si>
  <si>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</si>
  <si>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</si>
  <si>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</si>
  <si>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</si>
  <si>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</si>
  <si>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</si>
  <si>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</si>
  <si>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</si>
  <si>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</si>
  <si>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</si>
  <si>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</si>
  <si>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</si>
  <si>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</si>
  <si>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</si>
  <si>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</si>
  <si>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</si>
  <si>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</si>
  <si>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</si>
  <si>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</si>
  <si>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</si>
  <si>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</si>
  <si>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</si>
  <si>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</si>
  <si>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</si>
  <si>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</si>
  <si>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</si>
  <si>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</si>
  <si>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</si>
  <si>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</si>
  <si>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</si>
  <si>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</si>
  <si>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</si>
  <si>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</si>
  <si>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</si>
  <si>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</si>
  <si>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</si>
  <si>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</si>
  <si>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</si>
  <si>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</si>
  <si>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</si>
  <si>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</si>
  <si>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</si>
  <si>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</si>
  <si>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</si>
  <si>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</si>
  <si>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</si>
  <si>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</si>
  <si>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</si>
  <si>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</si>
  <si>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</si>
  <si>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</si>
  <si>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</si>
  <si>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</si>
  <si>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</si>
  <si>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</si>
  <si>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</si>
  <si>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</si>
  <si>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</si>
  <si>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</si>
  <si>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</si>
  <si>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</si>
  <si>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</si>
  <si>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</si>
  <si>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</si>
  <si>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</si>
  <si>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</si>
  <si>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</si>
  <si>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</si>
  <si>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</si>
  <si>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</si>
  <si>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</si>
  <si>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</si>
  <si>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</si>
  <si>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</si>
  <si>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</si>
  <si>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</si>
  <si>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</si>
  <si>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</si>
  <si>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</si>
  <si>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</si>
  <si>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</si>
  <si>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</si>
  <si>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</si>
  <si>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</si>
  <si>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</si>
  <si>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</si>
  <si>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</si>
  <si>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</si>
  <si>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</si>
  <si>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</si>
  <si>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</si>
  <si>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</si>
  <si>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</si>
  <si>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</si>
  <si>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</si>
  <si>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</si>
  <si>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</si>
  <si>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</si>
  <si>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</si>
  <si>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</si>
  <si>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</si>
  <si>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</si>
  <si>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</si>
  <si>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</si>
  <si>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</si>
  <si>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</si>
  <si>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</si>
  <si>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</si>
  <si>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</si>
  <si>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</si>
  <si>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</si>
  <si>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</si>
  <si>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</si>
  <si>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</si>
  <si>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</si>
  <si>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</si>
  <si>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</si>
  <si>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</si>
  <si>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</si>
  <si>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</si>
  <si>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</si>
  <si>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</si>
  <si>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</si>
  <si>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</si>
  <si>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</si>
  <si>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</si>
  <si>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</si>
  <si>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</si>
  <si>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</si>
  <si>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</si>
  <si>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</si>
  <si>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</si>
  <si>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</si>
  <si>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</si>
  <si>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</si>
  <si>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</si>
  <si>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</si>
  <si>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</si>
  <si>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</si>
  <si>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</si>
  <si>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</si>
  <si>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</si>
  <si>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</si>
  <si>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</si>
  <si>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</si>
  <si>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</si>
  <si>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</si>
  <si>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</si>
  <si>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</si>
  <si>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</si>
  <si>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</si>
  <si>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</si>
  <si>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</si>
  <si>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</si>
  <si>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</si>
  <si>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</si>
  <si>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</si>
  <si>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</si>
  <si>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</si>
  <si>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</si>
  <si>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</si>
  <si>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</si>
  <si>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</si>
  <si>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</si>
  <si>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</si>
  <si>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</si>
  <si>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</si>
  <si>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</si>
  <si>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</si>
  <si>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</si>
  <si>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</si>
  <si>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</si>
  <si>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</si>
  <si>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</si>
  <si>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</si>
  <si>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</si>
  <si>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</si>
  <si>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</si>
  <si>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</si>
  <si>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</si>
  <si>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</si>
  <si>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</si>
  <si>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</si>
  <si>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</si>
  <si>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</si>
  <si>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</si>
  <si>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</si>
  <si>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</si>
  <si>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</si>
  <si>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</si>
  <si>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</si>
  <si>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</si>
  <si>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</si>
  <si>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</si>
  <si>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</si>
  <si>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06/2002</t>
  </si>
  <si>
    <t>07/2017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</si>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</sst>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">
    <cellStyle name="Comma 2" xfId="1"/>
    <cellStyle name="Normal" xfId="0" builtinId="0"/>
    <cellStyle name="Percent 2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355</v>
      </c>
      <c r="C2" s="21">
        <v>355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78402.23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2027.15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4572.13</v>
      </c>
      <c r="I12" s="18"/>
      <c r="J12" s="67">
        <f>SUM(I441)</f>
        <v>2354.75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20249.84+729.86</f>
        <v>20979.7</v>
      </c>
      <c r="G13" s="18">
        <v>1165.3800000000001</v>
      </c>
      <c r="H13" s="18">
        <v>10254.9</v>
      </c>
      <c r="I13" s="18"/>
      <c r="J13" s="67">
        <f>SUM(I442)</f>
        <v>247579.99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4673.2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181305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282714.07999999996</v>
      </c>
      <c r="G19" s="41">
        <f>SUM(G9:G18)</f>
        <v>5838.58</v>
      </c>
      <c r="H19" s="41">
        <f>SUM(H9:H18)</f>
        <v>14827.029999999999</v>
      </c>
      <c r="I19" s="41">
        <f>SUM(I9:I18)</f>
        <v>0</v>
      </c>
      <c r="J19" s="41">
        <f>SUM(J9:J18)</f>
        <v>249934.74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4271.29</v>
      </c>
      <c r="G22" s="18">
        <v>2655.59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2847.8</v>
      </c>
      <c r="G24" s="18">
        <v>63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14827.03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7254.09</v>
      </c>
      <c r="G32" s="41">
        <f>SUM(G22:G31)</f>
        <v>2718.59</v>
      </c>
      <c r="H32" s="41">
        <f>SUM(H22:H31)</f>
        <v>14827.03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3119.99</v>
      </c>
      <c r="H48" s="18"/>
      <c r="I48" s="18"/>
      <c r="J48" s="13">
        <f>SUM(I459)</f>
        <v>249934.74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214459.99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275459.99</v>
      </c>
      <c r="G51" s="41">
        <f>SUM(G35:G50)</f>
        <v>3119.99</v>
      </c>
      <c r="H51" s="41">
        <f>SUM(H35:H50)</f>
        <v>0</v>
      </c>
      <c r="I51" s="41">
        <f>SUM(I35:I50)</f>
        <v>0</v>
      </c>
      <c r="J51" s="41">
        <f>SUM(J35:J50)</f>
        <v>249934.74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282714.08</v>
      </c>
      <c r="G52" s="41">
        <f>G51+G32</f>
        <v>5838.58</v>
      </c>
      <c r="H52" s="41">
        <f>H51+H32</f>
        <v>14827.03</v>
      </c>
      <c r="I52" s="41">
        <f>I51+I32</f>
        <v>0</v>
      </c>
      <c r="J52" s="41">
        <f>J51+J32</f>
        <v>249934.74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1526524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1526524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179725.62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179725.62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163.26</v>
      </c>
      <c r="G96" s="18"/>
      <c r="H96" s="18"/>
      <c r="I96" s="18"/>
      <c r="J96" s="18">
        <v>22.83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18184.86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7000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9170.4500000000007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59265.79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729.86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21640.080000000002</v>
      </c>
      <c r="G110" s="18"/>
      <c r="H110" s="18"/>
      <c r="I110" s="18"/>
      <c r="J110" s="18">
        <v>1748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88998.99</v>
      </c>
      <c r="G111" s="41">
        <f>SUM(G96:G110)</f>
        <v>18184.86</v>
      </c>
      <c r="H111" s="41">
        <f>SUM(H96:H110)</f>
        <v>9170.4500000000007</v>
      </c>
      <c r="I111" s="41">
        <f>SUM(I96:I110)</f>
        <v>0</v>
      </c>
      <c r="J111" s="41">
        <f>SUM(J96:J110)</f>
        <v>1770.83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1795248.61</v>
      </c>
      <c r="G112" s="41">
        <f>G60+G111</f>
        <v>18184.86</v>
      </c>
      <c r="H112" s="41">
        <f>H60+H79+H94+H111</f>
        <v>9170.4500000000007</v>
      </c>
      <c r="I112" s="41">
        <f>I60+I111</f>
        <v>0</v>
      </c>
      <c r="J112" s="41">
        <f>J60+J111</f>
        <v>1770.83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1050530.47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261754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1312284.47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76251.360000000001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11191.83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624.02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87443.19</v>
      </c>
      <c r="G136" s="41">
        <f>SUM(G123:G135)</f>
        <v>624.02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1399727.66</v>
      </c>
      <c r="G140" s="41">
        <f>G121+SUM(G136:G137)</f>
        <v>624.02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19461.82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27675.360000000001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19863.560000000001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30891.37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24872.46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2385.9899999999998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24872.46</v>
      </c>
      <c r="G162" s="41">
        <f>SUM(G150:G161)</f>
        <v>22249.550000000003</v>
      </c>
      <c r="H162" s="41">
        <f>SUM(H150:H161)</f>
        <v>78028.55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3064.82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27937.279999999999</v>
      </c>
      <c r="G169" s="41">
        <f>G147+G162+SUM(G163:G168)</f>
        <v>22249.550000000003</v>
      </c>
      <c r="H169" s="41">
        <f>H147+H162+SUM(H163:H168)</f>
        <v>78028.55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3222913.55</v>
      </c>
      <c r="G193" s="47">
        <f>G112+G140+G169+G192</f>
        <v>41058.430000000008</v>
      </c>
      <c r="H193" s="47">
        <f>H112+H140+H169+H192</f>
        <v>87199</v>
      </c>
      <c r="I193" s="47">
        <f>I112+I140+I169+I192</f>
        <v>0</v>
      </c>
      <c r="J193" s="47">
        <f>J112+J140+J192</f>
        <v>12770.83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327768.58</v>
      </c>
      <c r="G197" s="18">
        <v>138230.41</v>
      </c>
      <c r="H197" s="18">
        <v>2237.42</v>
      </c>
      <c r="I197" s="18">
        <v>14785.96</v>
      </c>
      <c r="J197" s="18">
        <v>11402.49</v>
      </c>
      <c r="K197" s="18">
        <v>548</v>
      </c>
      <c r="L197" s="19">
        <f>SUM(F197:K197)</f>
        <v>494972.86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41833.89</v>
      </c>
      <c r="G198" s="18">
        <v>26983.17</v>
      </c>
      <c r="H198" s="18">
        <v>0</v>
      </c>
      <c r="I198" s="18">
        <v>726.56</v>
      </c>
      <c r="J198" s="18">
        <v>0</v>
      </c>
      <c r="K198" s="18">
        <v>0</v>
      </c>
      <c r="L198" s="19">
        <f>SUM(F198:K198)</f>
        <v>69543.62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1294.1199999999999</v>
      </c>
      <c r="G200" s="18">
        <v>241.69</v>
      </c>
      <c r="H200" s="18"/>
      <c r="I200" s="18"/>
      <c r="J200" s="18"/>
      <c r="K200" s="18"/>
      <c r="L200" s="19">
        <f>SUM(F200:K200)</f>
        <v>1535.81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44392.04</v>
      </c>
      <c r="G202" s="18">
        <v>3760.72</v>
      </c>
      <c r="H202" s="18">
        <v>111875.25</v>
      </c>
      <c r="I202" s="18">
        <v>2404.44</v>
      </c>
      <c r="J202" s="18">
        <v>3471.72</v>
      </c>
      <c r="K202" s="18">
        <v>169</v>
      </c>
      <c r="L202" s="19">
        <f t="shared" ref="L202:L208" si="0">SUM(F202:K202)</f>
        <v>166073.17000000001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22762.400000000001</v>
      </c>
      <c r="G203" s="18">
        <v>2059.9699999999998</v>
      </c>
      <c r="H203" s="18">
        <v>4532.5</v>
      </c>
      <c r="I203" s="18">
        <v>804.95</v>
      </c>
      <c r="J203" s="18">
        <v>6142.97</v>
      </c>
      <c r="K203" s="18">
        <v>705.6</v>
      </c>
      <c r="L203" s="19">
        <f t="shared" si="0"/>
        <v>37008.39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1962.49</v>
      </c>
      <c r="G204" s="18">
        <v>153.85</v>
      </c>
      <c r="H204" s="18">
        <v>78473.97</v>
      </c>
      <c r="I204" s="18">
        <v>312.2</v>
      </c>
      <c r="J204" s="18"/>
      <c r="K204" s="18">
        <v>1578.25</v>
      </c>
      <c r="L204" s="19">
        <f t="shared" si="0"/>
        <v>82480.759999999995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68326.38</v>
      </c>
      <c r="G205" s="18">
        <v>26483.360000000001</v>
      </c>
      <c r="H205" s="18">
        <v>2952.9</v>
      </c>
      <c r="I205" s="18">
        <v>1486.09</v>
      </c>
      <c r="J205" s="18">
        <v>871.18</v>
      </c>
      <c r="K205" s="18">
        <v>3581.14</v>
      </c>
      <c r="L205" s="19">
        <f t="shared" si="0"/>
        <v>103701.04999999999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57492.92</v>
      </c>
      <c r="G207" s="18">
        <v>34966.18</v>
      </c>
      <c r="H207" s="18">
        <v>36611.410000000003</v>
      </c>
      <c r="I207" s="18">
        <v>81095.03</v>
      </c>
      <c r="J207" s="18">
        <v>2886.67</v>
      </c>
      <c r="K207" s="18"/>
      <c r="L207" s="19">
        <f t="shared" si="0"/>
        <v>213052.21000000002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87398.5</v>
      </c>
      <c r="I208" s="18">
        <v>7414.69</v>
      </c>
      <c r="J208" s="18"/>
      <c r="K208" s="18"/>
      <c r="L208" s="19">
        <f t="shared" si="0"/>
        <v>94813.19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565832.82000000007</v>
      </c>
      <c r="G211" s="41">
        <f t="shared" si="1"/>
        <v>232879.35000000003</v>
      </c>
      <c r="H211" s="41">
        <f t="shared" si="1"/>
        <v>324081.95</v>
      </c>
      <c r="I211" s="41">
        <f t="shared" si="1"/>
        <v>109029.92</v>
      </c>
      <c r="J211" s="41">
        <f t="shared" si="1"/>
        <v>24775.03</v>
      </c>
      <c r="K211" s="41">
        <f t="shared" si="1"/>
        <v>6581.99</v>
      </c>
      <c r="L211" s="41">
        <f t="shared" si="1"/>
        <v>1263181.06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412085.83</v>
      </c>
      <c r="I215" s="18"/>
      <c r="J215" s="18"/>
      <c r="K215" s="18"/>
      <c r="L215" s="19">
        <f>SUM(F215:K215)</f>
        <v>412085.83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61022.89</v>
      </c>
      <c r="I216" s="18"/>
      <c r="J216" s="18"/>
      <c r="K216" s="18"/>
      <c r="L216" s="19">
        <f>SUM(F216:K216)</f>
        <v>61022.89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>
        <v>465.35</v>
      </c>
      <c r="I218" s="18"/>
      <c r="J218" s="18"/>
      <c r="K218" s="18"/>
      <c r="L218" s="19">
        <f>SUM(F218:K218)</f>
        <v>465.35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6047.68</v>
      </c>
      <c r="I220" s="18"/>
      <c r="J220" s="18"/>
      <c r="K220" s="18"/>
      <c r="L220" s="19">
        <f t="shared" ref="L220:L226" si="2">SUM(F220:K220)</f>
        <v>6047.68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>
        <v>632.5</v>
      </c>
      <c r="I221" s="18"/>
      <c r="J221" s="18"/>
      <c r="K221" s="18"/>
      <c r="L221" s="19">
        <f t="shared" si="2"/>
        <v>632.5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545.86</v>
      </c>
      <c r="G222" s="18">
        <v>42.79</v>
      </c>
      <c r="H222" s="18">
        <v>21827.47</v>
      </c>
      <c r="I222" s="18">
        <v>86.84</v>
      </c>
      <c r="J222" s="18"/>
      <c r="K222" s="18">
        <v>438.99</v>
      </c>
      <c r="L222" s="19">
        <f t="shared" si="2"/>
        <v>22941.950000000004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44815.59</v>
      </c>
      <c r="I226" s="18">
        <v>2442.2199999999998</v>
      </c>
      <c r="J226" s="18"/>
      <c r="K226" s="18"/>
      <c r="L226" s="19">
        <f t="shared" si="2"/>
        <v>47257.81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545.86</v>
      </c>
      <c r="G229" s="41">
        <f>SUM(G215:G228)</f>
        <v>42.79</v>
      </c>
      <c r="H229" s="41">
        <f>SUM(H215:H228)</f>
        <v>546897.30999999994</v>
      </c>
      <c r="I229" s="41">
        <f>SUM(I215:I228)</f>
        <v>2529.06</v>
      </c>
      <c r="J229" s="41">
        <f>SUM(J215:J228)</f>
        <v>0</v>
      </c>
      <c r="K229" s="41">
        <f t="shared" si="3"/>
        <v>438.99</v>
      </c>
      <c r="L229" s="41">
        <f t="shared" si="3"/>
        <v>550454.01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689772.15</v>
      </c>
      <c r="I233" s="18"/>
      <c r="J233" s="18"/>
      <c r="K233" s="18"/>
      <c r="L233" s="19">
        <f>SUM(F233:K233)</f>
        <v>689772.15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32262.63</v>
      </c>
      <c r="G234" s="18">
        <v>21778.37</v>
      </c>
      <c r="H234" s="18">
        <v>134159.54999999999</v>
      </c>
      <c r="I234" s="18">
        <v>3300.31</v>
      </c>
      <c r="J234" s="18">
        <v>59</v>
      </c>
      <c r="K234" s="18"/>
      <c r="L234" s="19">
        <f>SUM(F234:K234)</f>
        <v>191559.86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2448.56</v>
      </c>
      <c r="G236" s="18">
        <v>533.22</v>
      </c>
      <c r="H236" s="18">
        <v>94.35</v>
      </c>
      <c r="I236" s="18"/>
      <c r="J236" s="18"/>
      <c r="K236" s="18"/>
      <c r="L236" s="19">
        <f>SUM(F236:K236)</f>
        <v>3076.1299999999997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3210.45</v>
      </c>
      <c r="I238" s="18"/>
      <c r="J238" s="18"/>
      <c r="K238" s="18"/>
      <c r="L238" s="19">
        <f t="shared" ref="L238:L244" si="4">SUM(F238:K238)</f>
        <v>3210.45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>
        <v>632.5</v>
      </c>
      <c r="I239" s="18"/>
      <c r="J239" s="18"/>
      <c r="K239" s="18"/>
      <c r="L239" s="19">
        <f t="shared" si="4"/>
        <v>632.5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1096.6500000000001</v>
      </c>
      <c r="G240" s="18">
        <v>85.97</v>
      </c>
      <c r="H240" s="18">
        <v>43851.65</v>
      </c>
      <c r="I240" s="18">
        <v>174.46</v>
      </c>
      <c r="J240" s="18"/>
      <c r="K240" s="18">
        <v>881.94</v>
      </c>
      <c r="L240" s="19">
        <f t="shared" si="4"/>
        <v>46090.670000000006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81185.399999999994</v>
      </c>
      <c r="I244" s="18">
        <v>4906.4399999999996</v>
      </c>
      <c r="J244" s="18"/>
      <c r="K244" s="18"/>
      <c r="L244" s="19">
        <f t="shared" si="4"/>
        <v>86091.839999999997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35807.840000000004</v>
      </c>
      <c r="G247" s="41">
        <f t="shared" si="5"/>
        <v>22397.56</v>
      </c>
      <c r="H247" s="41">
        <f t="shared" si="5"/>
        <v>952906.04999999993</v>
      </c>
      <c r="I247" s="41">
        <f t="shared" si="5"/>
        <v>8381.2099999999991</v>
      </c>
      <c r="J247" s="41">
        <f t="shared" si="5"/>
        <v>59</v>
      </c>
      <c r="K247" s="41">
        <f t="shared" si="5"/>
        <v>881.94</v>
      </c>
      <c r="L247" s="41">
        <f t="shared" si="5"/>
        <v>1020433.6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2500</v>
      </c>
      <c r="G253" s="18">
        <v>208.25</v>
      </c>
      <c r="H253" s="18">
        <v>1662.74</v>
      </c>
      <c r="I253" s="18">
        <v>1332.16</v>
      </c>
      <c r="J253" s="18"/>
      <c r="K253" s="18">
        <v>60</v>
      </c>
      <c r="L253" s="19">
        <f t="shared" si="6"/>
        <v>5763.15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29805</v>
      </c>
      <c r="I255" s="18"/>
      <c r="J255" s="18"/>
      <c r="K255" s="18"/>
      <c r="L255" s="19">
        <f t="shared" si="6"/>
        <v>29805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2500</v>
      </c>
      <c r="G256" s="41">
        <f t="shared" si="7"/>
        <v>208.25</v>
      </c>
      <c r="H256" s="41">
        <f t="shared" si="7"/>
        <v>31467.74</v>
      </c>
      <c r="I256" s="41">
        <f t="shared" si="7"/>
        <v>1332.16</v>
      </c>
      <c r="J256" s="41">
        <f t="shared" si="7"/>
        <v>0</v>
      </c>
      <c r="K256" s="41">
        <f t="shared" si="7"/>
        <v>60</v>
      </c>
      <c r="L256" s="41">
        <f>SUM(F256:K256)</f>
        <v>35568.150000000009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604686.52</v>
      </c>
      <c r="G257" s="41">
        <f t="shared" si="8"/>
        <v>255527.95000000004</v>
      </c>
      <c r="H257" s="41">
        <f t="shared" si="8"/>
        <v>1855353.05</v>
      </c>
      <c r="I257" s="41">
        <f t="shared" si="8"/>
        <v>121272.35</v>
      </c>
      <c r="J257" s="41">
        <f t="shared" si="8"/>
        <v>24834.03</v>
      </c>
      <c r="K257" s="41">
        <f t="shared" si="8"/>
        <v>7962.92</v>
      </c>
      <c r="L257" s="41">
        <f t="shared" si="8"/>
        <v>2869636.82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170000</v>
      </c>
      <c r="L260" s="19">
        <f>SUM(F260:K260)</f>
        <v>170000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26350</v>
      </c>
      <c r="L261" s="19">
        <f>SUM(F261:K261)</f>
        <v>26350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11000</v>
      </c>
      <c r="L266" s="19">
        <f t="shared" si="9"/>
        <v>11000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207350</v>
      </c>
      <c r="L270" s="41">
        <f t="shared" si="9"/>
        <v>207350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604686.52</v>
      </c>
      <c r="G271" s="42">
        <f t="shared" si="11"/>
        <v>255527.95000000004</v>
      </c>
      <c r="H271" s="42">
        <f t="shared" si="11"/>
        <v>1855353.05</v>
      </c>
      <c r="I271" s="42">
        <f t="shared" si="11"/>
        <v>121272.35</v>
      </c>
      <c r="J271" s="42">
        <f t="shared" si="11"/>
        <v>24834.03</v>
      </c>
      <c r="K271" s="42">
        <f t="shared" si="11"/>
        <v>215312.92</v>
      </c>
      <c r="L271" s="42">
        <f t="shared" si="11"/>
        <v>3076986.82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43541.599999999999</v>
      </c>
      <c r="G276" s="18">
        <v>3589.83</v>
      </c>
      <c r="H276" s="18"/>
      <c r="I276" s="18">
        <v>204.85</v>
      </c>
      <c r="J276" s="18"/>
      <c r="K276" s="18"/>
      <c r="L276" s="19">
        <f>SUM(F276:K276)</f>
        <v>47336.28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29429.759999999998</v>
      </c>
      <c r="G277" s="18"/>
      <c r="H277" s="18"/>
      <c r="I277" s="18"/>
      <c r="J277" s="18"/>
      <c r="K277" s="18"/>
      <c r="L277" s="19">
        <f>SUM(F277:K277)</f>
        <v>29429.759999999998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445.85</v>
      </c>
      <c r="I281" s="18"/>
      <c r="J281" s="18"/>
      <c r="K281" s="18"/>
      <c r="L281" s="19">
        <f t="shared" ref="L281:L287" si="12">SUM(F281:K281)</f>
        <v>445.85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2550</v>
      </c>
      <c r="G282" s="18">
        <v>204.59</v>
      </c>
      <c r="H282" s="18">
        <v>1293.95</v>
      </c>
      <c r="I282" s="18">
        <v>20.25</v>
      </c>
      <c r="J282" s="18"/>
      <c r="K282" s="18">
        <v>2850</v>
      </c>
      <c r="L282" s="19">
        <f t="shared" si="12"/>
        <v>6918.79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75521.36</v>
      </c>
      <c r="G290" s="42">
        <f t="shared" si="13"/>
        <v>3794.42</v>
      </c>
      <c r="H290" s="42">
        <f t="shared" si="13"/>
        <v>1739.8000000000002</v>
      </c>
      <c r="I290" s="42">
        <f t="shared" si="13"/>
        <v>225.1</v>
      </c>
      <c r="J290" s="42">
        <f t="shared" si="13"/>
        <v>0</v>
      </c>
      <c r="K290" s="42">
        <f t="shared" si="13"/>
        <v>2850</v>
      </c>
      <c r="L290" s="41">
        <f t="shared" si="13"/>
        <v>84130.68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2052.56</v>
      </c>
      <c r="K336" s="18"/>
      <c r="L336" s="19">
        <f t="shared" si="18"/>
        <v>2052.56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2052.56</v>
      </c>
      <c r="K337" s="41">
        <f t="shared" si="19"/>
        <v>0</v>
      </c>
      <c r="L337" s="41">
        <f t="shared" si="18"/>
        <v>2052.56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75521.36</v>
      </c>
      <c r="G338" s="41">
        <f t="shared" si="20"/>
        <v>3794.42</v>
      </c>
      <c r="H338" s="41">
        <f t="shared" si="20"/>
        <v>1739.8000000000002</v>
      </c>
      <c r="I338" s="41">
        <f t="shared" si="20"/>
        <v>225.1</v>
      </c>
      <c r="J338" s="41">
        <f t="shared" si="20"/>
        <v>2052.56</v>
      </c>
      <c r="K338" s="41">
        <f t="shared" si="20"/>
        <v>2850</v>
      </c>
      <c r="L338" s="41">
        <f t="shared" si="20"/>
        <v>86183.239999999991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1015.76</v>
      </c>
      <c r="L350" s="19">
        <f t="shared" si="21"/>
        <v>1015.76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1015.76</v>
      </c>
      <c r="L351" s="41">
        <f>SUM(L341:L350)</f>
        <v>1015.76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75521.36</v>
      </c>
      <c r="G352" s="41">
        <f>G338</f>
        <v>3794.42</v>
      </c>
      <c r="H352" s="41">
        <f>H338</f>
        <v>1739.8000000000002</v>
      </c>
      <c r="I352" s="41">
        <f>I338</f>
        <v>225.1</v>
      </c>
      <c r="J352" s="41">
        <f>J338</f>
        <v>2052.56</v>
      </c>
      <c r="K352" s="47">
        <f>K338+K351</f>
        <v>3865.76</v>
      </c>
      <c r="L352" s="41">
        <f>L338+L351</f>
        <v>87198.999999999985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38649</v>
      </c>
      <c r="I358" s="18">
        <v>2385.9899999999998</v>
      </c>
      <c r="J358" s="18"/>
      <c r="K358" s="18"/>
      <c r="L358" s="13">
        <f>SUM(F358:K358)</f>
        <v>41034.99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38649</v>
      </c>
      <c r="I362" s="47">
        <f t="shared" si="22"/>
        <v>2385.9899999999998</v>
      </c>
      <c r="J362" s="47">
        <f t="shared" si="22"/>
        <v>0</v>
      </c>
      <c r="K362" s="47">
        <f t="shared" si="22"/>
        <v>0</v>
      </c>
      <c r="L362" s="47">
        <f t="shared" si="22"/>
        <v>41034.99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2385.9899999999998</v>
      </c>
      <c r="G367" s="18"/>
      <c r="H367" s="18"/>
      <c r="I367" s="56">
        <f>SUM(F367:H367)</f>
        <v>2385.9899999999998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2385.9899999999998</v>
      </c>
      <c r="G369" s="47">
        <f>SUM(G367:G368)</f>
        <v>0</v>
      </c>
      <c r="H369" s="47">
        <f>SUM(H367:H368)</f>
        <v>0</v>
      </c>
      <c r="I369" s="47">
        <f>SUM(I367:I368)</f>
        <v>2385.9899999999998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</v>
      </c>
      <c r="H389" s="18">
        <v>3.78</v>
      </c>
      <c r="I389" s="18"/>
      <c r="J389" s="24" t="s">
        <v>289</v>
      </c>
      <c r="K389" s="24" t="s">
        <v>289</v>
      </c>
      <c r="L389" s="56">
        <f t="shared" si="25"/>
        <v>5003.78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6000</v>
      </c>
      <c r="H392" s="18">
        <v>3.58</v>
      </c>
      <c r="I392" s="18"/>
      <c r="J392" s="24" t="s">
        <v>289</v>
      </c>
      <c r="K392" s="24" t="s">
        <v>289</v>
      </c>
      <c r="L392" s="56">
        <f t="shared" si="25"/>
        <v>6003.58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11000</v>
      </c>
      <c r="H393" s="139">
        <f>SUM(H387:H392)</f>
        <v>7.3599999999999994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11007.36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15.18</v>
      </c>
      <c r="I398" s="18"/>
      <c r="J398" s="24" t="s">
        <v>289</v>
      </c>
      <c r="K398" s="24" t="s">
        <v>289</v>
      </c>
      <c r="L398" s="56">
        <f t="shared" si="26"/>
        <v>15.18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0.2</v>
      </c>
      <c r="I399" s="18"/>
      <c r="J399" s="24" t="s">
        <v>289</v>
      </c>
      <c r="K399" s="24" t="s">
        <v>289</v>
      </c>
      <c r="L399" s="56">
        <f t="shared" si="26"/>
        <v>0.2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0.09</v>
      </c>
      <c r="I400" s="18">
        <v>1748</v>
      </c>
      <c r="J400" s="24" t="s">
        <v>289</v>
      </c>
      <c r="K400" s="24" t="s">
        <v>289</v>
      </c>
      <c r="L400" s="56">
        <f t="shared" si="26"/>
        <v>1748.09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15.469999999999999</v>
      </c>
      <c r="I401" s="47">
        <f>SUM(I395:I400)</f>
        <v>1748</v>
      </c>
      <c r="J401" s="45" t="s">
        <v>289</v>
      </c>
      <c r="K401" s="45" t="s">
        <v>289</v>
      </c>
      <c r="L401" s="47">
        <f>SUM(L395:L400)</f>
        <v>1763.47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11000</v>
      </c>
      <c r="H408" s="47">
        <f>H393+H401+H407</f>
        <v>22.83</v>
      </c>
      <c r="I408" s="47">
        <f>I393+I401+I407</f>
        <v>1748</v>
      </c>
      <c r="J408" s="24" t="s">
        <v>289</v>
      </c>
      <c r="K408" s="24" t="s">
        <v>289</v>
      </c>
      <c r="L408" s="47">
        <f>L393+L401+L407</f>
        <v>12770.83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746.75</v>
      </c>
      <c r="I426" s="18"/>
      <c r="J426" s="18"/>
      <c r="K426" s="18"/>
      <c r="L426" s="56">
        <f t="shared" si="29"/>
        <v>746.75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746.75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746.75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746.75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746.75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2354.75</v>
      </c>
      <c r="H441" s="18"/>
      <c r="I441" s="56">
        <f t="shared" si="33"/>
        <v>2354.75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69189.84</v>
      </c>
      <c r="G442" s="18">
        <v>178390.15</v>
      </c>
      <c r="H442" s="18"/>
      <c r="I442" s="56">
        <f t="shared" si="33"/>
        <v>247579.99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69189.84</v>
      </c>
      <c r="G446" s="13">
        <f>SUM(G439:G445)</f>
        <v>180744.9</v>
      </c>
      <c r="H446" s="13">
        <f>SUM(H439:H445)</f>
        <v>0</v>
      </c>
      <c r="I446" s="13">
        <f>SUM(I439:I445)</f>
        <v>249934.74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69189.84</v>
      </c>
      <c r="G459" s="18">
        <v>180744.9</v>
      </c>
      <c r="H459" s="18"/>
      <c r="I459" s="56">
        <f t="shared" si="34"/>
        <v>249934.74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69189.84</v>
      </c>
      <c r="G460" s="83">
        <f>SUM(G454:G459)</f>
        <v>180744.9</v>
      </c>
      <c r="H460" s="83">
        <f>SUM(H454:H459)</f>
        <v>0</v>
      </c>
      <c r="I460" s="83">
        <f>SUM(I454:I459)</f>
        <v>249934.74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69189.84</v>
      </c>
      <c r="G461" s="42">
        <f>G452+G460</f>
        <v>180744.9</v>
      </c>
      <c r="H461" s="42">
        <f>H452+H460</f>
        <v>0</v>
      </c>
      <c r="I461" s="42">
        <f>I452+I460</f>
        <v>249934.74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129533.26</v>
      </c>
      <c r="G465" s="18">
        <v>3096.55</v>
      </c>
      <c r="H465" s="18">
        <v>0</v>
      </c>
      <c r="I465" s="18"/>
      <c r="J465" s="18">
        <v>237910.66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3222913.55</v>
      </c>
      <c r="G468" s="18">
        <v>41058.43</v>
      </c>
      <c r="H468" s="18">
        <v>87199</v>
      </c>
      <c r="I468" s="18"/>
      <c r="J468" s="18">
        <v>12770.83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3222913.55</v>
      </c>
      <c r="G470" s="53">
        <f>SUM(G468:G469)</f>
        <v>41058.43</v>
      </c>
      <c r="H470" s="53">
        <f>SUM(H468:H469)</f>
        <v>87199</v>
      </c>
      <c r="I470" s="53">
        <f>SUM(I468:I469)</f>
        <v>0</v>
      </c>
      <c r="J470" s="53">
        <f>SUM(J468:J469)</f>
        <v>12770.83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3076986.82</v>
      </c>
      <c r="G472" s="18">
        <v>41034.99</v>
      </c>
      <c r="H472" s="18">
        <v>87199</v>
      </c>
      <c r="I472" s="18"/>
      <c r="J472" s="18">
        <v>746.75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3076986.82</v>
      </c>
      <c r="G474" s="53">
        <f>SUM(G472:G473)</f>
        <v>41034.99</v>
      </c>
      <c r="H474" s="53">
        <f>SUM(H472:H473)</f>
        <v>87199</v>
      </c>
      <c r="I474" s="53">
        <f>SUM(I472:I473)</f>
        <v>0</v>
      </c>
      <c r="J474" s="53">
        <f>SUM(J472:J473)</f>
        <v>746.75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275459.98999999976</v>
      </c>
      <c r="G476" s="53">
        <f>(G465+G470)- G474</f>
        <v>3119.9900000000052</v>
      </c>
      <c r="H476" s="53">
        <f>(H465+H470)- H474</f>
        <v>0</v>
      </c>
      <c r="I476" s="53">
        <f>(I465+I470)- I474</f>
        <v>0</v>
      </c>
      <c r="J476" s="53">
        <f>(J465+J470)- J474</f>
        <v>249934.74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5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6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6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4">
        <v>2600000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4">
        <v>4.38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680000</v>
      </c>
      <c r="G495" s="18"/>
      <c r="H495" s="18"/>
      <c r="I495" s="18"/>
      <c r="J495" s="18"/>
      <c r="K495" s="53">
        <f>SUM(F495:J495)</f>
        <v>680000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170000</v>
      </c>
      <c r="G497" s="18"/>
      <c r="H497" s="18"/>
      <c r="I497" s="18"/>
      <c r="J497" s="18"/>
      <c r="K497" s="53">
        <f t="shared" si="35"/>
        <v>170000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510000</v>
      </c>
      <c r="G498" s="204"/>
      <c r="H498" s="204"/>
      <c r="I498" s="204"/>
      <c r="J498" s="204"/>
      <c r="K498" s="205">
        <f t="shared" si="35"/>
        <v>510000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60435-26350</f>
        <v>34085</v>
      </c>
      <c r="G499" s="18"/>
      <c r="H499" s="18"/>
      <c r="I499" s="18"/>
      <c r="J499" s="18"/>
      <c r="K499" s="53">
        <f t="shared" si="35"/>
        <v>34085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544085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544085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170000</v>
      </c>
      <c r="G501" s="204"/>
      <c r="H501" s="204"/>
      <c r="I501" s="204"/>
      <c r="J501" s="204"/>
      <c r="K501" s="205">
        <f t="shared" si="35"/>
        <v>170000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18870</v>
      </c>
      <c r="G502" s="18"/>
      <c r="H502" s="18"/>
      <c r="I502" s="18"/>
      <c r="J502" s="18"/>
      <c r="K502" s="53">
        <f t="shared" si="35"/>
        <v>18870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188870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188870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13759.5</v>
      </c>
      <c r="G507" s="144"/>
      <c r="H507" s="144">
        <v>1306.8499999999999</v>
      </c>
      <c r="I507" s="144">
        <v>12452.65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33000</v>
      </c>
      <c r="G511" s="24" t="s">
        <v>289</v>
      </c>
      <c r="H511" s="18">
        <v>33000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2964611</v>
      </c>
      <c r="G513" s="24" t="s">
        <v>289</v>
      </c>
      <c r="H513" s="18">
        <v>2917548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39244</v>
      </c>
      <c r="G514" s="24" t="s">
        <v>289</v>
      </c>
      <c r="H514" s="18">
        <v>40748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3036855</v>
      </c>
      <c r="G517" s="42">
        <f>SUM(G511:G516)</f>
        <v>0</v>
      </c>
      <c r="H517" s="42">
        <f>SUM(H511:H516)</f>
        <v>2991296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72557.77</v>
      </c>
      <c r="G521" s="18">
        <v>27224.86</v>
      </c>
      <c r="H521" s="18"/>
      <c r="I521" s="18">
        <v>726.56</v>
      </c>
      <c r="J521" s="18"/>
      <c r="K521" s="18"/>
      <c r="L521" s="88">
        <f>SUM(F521:K521)</f>
        <v>100509.19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61393.89</v>
      </c>
      <c r="I522" s="18"/>
      <c r="J522" s="18"/>
      <c r="K522" s="18"/>
      <c r="L522" s="88">
        <f>SUM(F522:K522)</f>
        <v>61393.89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34711.19</v>
      </c>
      <c r="G523" s="18">
        <v>22311.59</v>
      </c>
      <c r="H523" s="18">
        <v>134253.9</v>
      </c>
      <c r="I523" s="18">
        <v>3300.31</v>
      </c>
      <c r="J523" s="18">
        <v>59</v>
      </c>
      <c r="K523" s="18"/>
      <c r="L523" s="88">
        <f>SUM(F523:K523)</f>
        <v>194635.99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107268.96</v>
      </c>
      <c r="G524" s="108">
        <f t="shared" ref="G524:L524" si="36">SUM(G521:G523)</f>
        <v>49536.45</v>
      </c>
      <c r="H524" s="108">
        <f t="shared" si="36"/>
        <v>195647.78999999998</v>
      </c>
      <c r="I524" s="108">
        <f t="shared" si="36"/>
        <v>4026.87</v>
      </c>
      <c r="J524" s="108">
        <f t="shared" si="36"/>
        <v>59</v>
      </c>
      <c r="K524" s="108">
        <f t="shared" si="36"/>
        <v>0</v>
      </c>
      <c r="L524" s="89">
        <f t="shared" si="36"/>
        <v>356539.07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125</v>
      </c>
      <c r="G526" s="18">
        <v>9.56</v>
      </c>
      <c r="H526" s="18">
        <v>113764.6</v>
      </c>
      <c r="I526" s="18"/>
      <c r="J526" s="18">
        <v>2600.54</v>
      </c>
      <c r="K526" s="18"/>
      <c r="L526" s="88">
        <f>SUM(F526:K526)</f>
        <v>116499.7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6680.18</v>
      </c>
      <c r="I527" s="18"/>
      <c r="J527" s="18"/>
      <c r="K527" s="18"/>
      <c r="L527" s="88">
        <f>SUM(F527:K527)</f>
        <v>6680.18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3842.95</v>
      </c>
      <c r="I528" s="18"/>
      <c r="J528" s="18"/>
      <c r="K528" s="18"/>
      <c r="L528" s="88">
        <f>SUM(F528:K528)</f>
        <v>3842.95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125</v>
      </c>
      <c r="G529" s="89">
        <f t="shared" ref="G529:L529" si="37">SUM(G526:G528)</f>
        <v>9.56</v>
      </c>
      <c r="H529" s="89">
        <f t="shared" si="37"/>
        <v>124287.73</v>
      </c>
      <c r="I529" s="89">
        <f t="shared" si="37"/>
        <v>0</v>
      </c>
      <c r="J529" s="89">
        <f t="shared" si="37"/>
        <v>2600.54</v>
      </c>
      <c r="K529" s="89">
        <f t="shared" si="37"/>
        <v>0</v>
      </c>
      <c r="L529" s="89">
        <f t="shared" si="37"/>
        <v>127022.83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8014.75</v>
      </c>
      <c r="I531" s="18"/>
      <c r="J531" s="18"/>
      <c r="K531" s="18"/>
      <c r="L531" s="88">
        <f>SUM(F531:K531)</f>
        <v>8014.75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3066.87</v>
      </c>
      <c r="I532" s="18"/>
      <c r="J532" s="18"/>
      <c r="K532" s="18"/>
      <c r="L532" s="88">
        <f>SUM(F532:K532)</f>
        <v>3066.87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15354.79</v>
      </c>
      <c r="I533" s="18"/>
      <c r="J533" s="18"/>
      <c r="K533" s="18"/>
      <c r="L533" s="88">
        <f>SUM(F533:K533)</f>
        <v>15354.79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26436.41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26436.41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358.06</v>
      </c>
      <c r="I541" s="18"/>
      <c r="J541" s="18"/>
      <c r="K541" s="18"/>
      <c r="L541" s="88">
        <f>SUM(F541:K541)</f>
        <v>358.06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16766.25</v>
      </c>
      <c r="I542" s="18"/>
      <c r="J542" s="18"/>
      <c r="K542" s="18"/>
      <c r="L542" s="88">
        <f>SUM(F542:K542)</f>
        <v>16766.25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24833.93</v>
      </c>
      <c r="I543" s="18"/>
      <c r="J543" s="18"/>
      <c r="K543" s="18"/>
      <c r="L543" s="88">
        <f>SUM(F543:K543)</f>
        <v>24833.93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41958.240000000005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41958.240000000005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107393.96</v>
      </c>
      <c r="G545" s="89">
        <f t="shared" ref="G545:L545" si="41">G524+G529+G534+G539+G544</f>
        <v>49546.009999999995</v>
      </c>
      <c r="H545" s="89">
        <f t="shared" si="41"/>
        <v>388330.16999999993</v>
      </c>
      <c r="I545" s="89">
        <f t="shared" si="41"/>
        <v>4026.87</v>
      </c>
      <c r="J545" s="89">
        <f t="shared" si="41"/>
        <v>2659.54</v>
      </c>
      <c r="K545" s="89">
        <f t="shared" si="41"/>
        <v>0</v>
      </c>
      <c r="L545" s="89">
        <f t="shared" si="41"/>
        <v>551956.55000000005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100509.19</v>
      </c>
      <c r="G549" s="87">
        <f>L526</f>
        <v>116499.7</v>
      </c>
      <c r="H549" s="87">
        <f>L531</f>
        <v>8014.75</v>
      </c>
      <c r="I549" s="87">
        <f>L536</f>
        <v>0</v>
      </c>
      <c r="J549" s="87">
        <f>L541</f>
        <v>358.06</v>
      </c>
      <c r="K549" s="87">
        <f>SUM(F549:J549)</f>
        <v>225381.7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61393.89</v>
      </c>
      <c r="G550" s="87">
        <f>L527</f>
        <v>6680.18</v>
      </c>
      <c r="H550" s="87">
        <f>L532</f>
        <v>3066.87</v>
      </c>
      <c r="I550" s="87">
        <f>L537</f>
        <v>0</v>
      </c>
      <c r="J550" s="87">
        <f>L542</f>
        <v>16766.25</v>
      </c>
      <c r="K550" s="87">
        <f>SUM(F550:J550)</f>
        <v>87907.19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194635.99</v>
      </c>
      <c r="G551" s="87">
        <f>L528</f>
        <v>3842.95</v>
      </c>
      <c r="H551" s="87">
        <f>L533</f>
        <v>15354.79</v>
      </c>
      <c r="I551" s="87">
        <f>L538</f>
        <v>0</v>
      </c>
      <c r="J551" s="87">
        <f>L543</f>
        <v>24833.93</v>
      </c>
      <c r="K551" s="87">
        <f>SUM(F551:J551)</f>
        <v>238667.66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356539.07</v>
      </c>
      <c r="G552" s="89">
        <f t="shared" si="42"/>
        <v>127022.83</v>
      </c>
      <c r="H552" s="89">
        <f t="shared" si="42"/>
        <v>26436.41</v>
      </c>
      <c r="I552" s="89">
        <f t="shared" si="42"/>
        <v>0</v>
      </c>
      <c r="J552" s="89">
        <f t="shared" si="42"/>
        <v>41958.240000000005</v>
      </c>
      <c r="K552" s="89">
        <f t="shared" si="42"/>
        <v>551956.55000000005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412085.83</v>
      </c>
      <c r="H575" s="18">
        <v>689772.15</v>
      </c>
      <c r="I575" s="87">
        <f>SUM(F575:H575)</f>
        <v>1101857.98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92573.88</v>
      </c>
      <c r="I591" s="18">
        <v>30491.56</v>
      </c>
      <c r="J591" s="18">
        <v>61257.91</v>
      </c>
      <c r="K591" s="104">
        <f t="shared" ref="K591:K597" si="48">SUM(H591:J591)</f>
        <v>184323.35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358.06</v>
      </c>
      <c r="I592" s="18">
        <v>16766.25</v>
      </c>
      <c r="J592" s="18">
        <v>24833.93</v>
      </c>
      <c r="K592" s="104">
        <f t="shared" si="48"/>
        <v>41958.240000000005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1881.25</v>
      </c>
      <c r="I595" s="18"/>
      <c r="J595" s="18"/>
      <c r="K595" s="104">
        <f t="shared" si="48"/>
        <v>1881.25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94813.19</v>
      </c>
      <c r="I598" s="108">
        <f>SUM(I591:I597)</f>
        <v>47257.81</v>
      </c>
      <c r="J598" s="108">
        <f>SUM(J591:J597)</f>
        <v>86091.839999999997</v>
      </c>
      <c r="K598" s="108">
        <f>SUM(K591:K597)</f>
        <v>228162.84000000003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24834.03</v>
      </c>
      <c r="I604" s="18"/>
      <c r="J604" s="18"/>
      <c r="K604" s="104">
        <f>SUM(H604:J604)</f>
        <v>24834.03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24834.03</v>
      </c>
      <c r="I605" s="108">
        <f>SUM(I602:I604)</f>
        <v>0</v>
      </c>
      <c r="J605" s="108">
        <f>SUM(J602:J604)</f>
        <v>0</v>
      </c>
      <c r="K605" s="108">
        <f>SUM(K602:K604)</f>
        <v>24834.03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1294.1199999999999</v>
      </c>
      <c r="G611" s="18">
        <f>1535.81-F611</f>
        <v>241.69000000000005</v>
      </c>
      <c r="H611" s="18"/>
      <c r="I611" s="18"/>
      <c r="J611" s="18"/>
      <c r="K611" s="18"/>
      <c r="L611" s="88">
        <f>SUM(F611:K611)</f>
        <v>1535.81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94.35</v>
      </c>
      <c r="I612" s="18"/>
      <c r="J612" s="18"/>
      <c r="K612" s="18"/>
      <c r="L612" s="88">
        <f>SUM(F612:K612)</f>
        <v>94.35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2448.56</v>
      </c>
      <c r="G613" s="18">
        <f>3076.13-94.35-F613</f>
        <v>533.22000000000025</v>
      </c>
      <c r="H613" s="18">
        <v>94.35</v>
      </c>
      <c r="I613" s="18"/>
      <c r="J613" s="18"/>
      <c r="K613" s="18"/>
      <c r="L613" s="88">
        <f>SUM(F613:K613)</f>
        <v>3076.13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3742.68</v>
      </c>
      <c r="G614" s="108">
        <f t="shared" si="49"/>
        <v>774.91000000000031</v>
      </c>
      <c r="H614" s="108">
        <f t="shared" si="49"/>
        <v>188.7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4706.29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282714.07999999996</v>
      </c>
      <c r="H617" s="109">
        <f>SUM(F52)</f>
        <v>282714.08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5838.58</v>
      </c>
      <c r="H618" s="109">
        <f>SUM(G52)</f>
        <v>5838.58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14827.029999999999</v>
      </c>
      <c r="H619" s="109">
        <f>SUM(H52)</f>
        <v>14827.03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249934.74</v>
      </c>
      <c r="H621" s="109">
        <f>SUM(J52)</f>
        <v>249934.74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275459.99</v>
      </c>
      <c r="H622" s="109">
        <f>F476</f>
        <v>275459.98999999976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3119.99</v>
      </c>
      <c r="H623" s="109">
        <f>G476</f>
        <v>3119.9900000000052</v>
      </c>
      <c r="I623" s="121" t="s">
        <v>102</v>
      </c>
      <c r="J623" s="109">
        <f t="shared" si="50"/>
        <v>-5.4569682106375694E-12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249934.74</v>
      </c>
      <c r="H626" s="109">
        <f>J476</f>
        <v>249934.74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3222913.55</v>
      </c>
      <c r="H627" s="104">
        <f>SUM(F468)</f>
        <v>3222913.55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41058.430000000008</v>
      </c>
      <c r="H628" s="104">
        <f>SUM(G468)</f>
        <v>41058.43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87199</v>
      </c>
      <c r="H629" s="104">
        <f>SUM(H468)</f>
        <v>87199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12770.83</v>
      </c>
      <c r="H631" s="104">
        <f>SUM(J468)</f>
        <v>12770.83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3076986.82</v>
      </c>
      <c r="H632" s="104">
        <f>SUM(F472)</f>
        <v>3076986.82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87198.999999999985</v>
      </c>
      <c r="H633" s="104">
        <f>SUM(H472)</f>
        <v>87199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2385.9899999999998</v>
      </c>
      <c r="H634" s="104">
        <f>I369</f>
        <v>2385.9899999999998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41034.99</v>
      </c>
      <c r="H635" s="104">
        <f>SUM(G472)</f>
        <v>41034.99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12770.83</v>
      </c>
      <c r="H637" s="164">
        <f>SUM(J468)</f>
        <v>12770.83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746.75</v>
      </c>
      <c r="H638" s="164">
        <f>SUM(J472)</f>
        <v>746.75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69189.84</v>
      </c>
      <c r="H639" s="104">
        <f>SUM(F461)</f>
        <v>69189.84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180744.9</v>
      </c>
      <c r="H640" s="104">
        <f>SUM(G461)</f>
        <v>180744.9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249934.74</v>
      </c>
      <c r="H642" s="104">
        <f>SUM(I461)</f>
        <v>249934.74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22.83</v>
      </c>
      <c r="H644" s="104">
        <f>H408</f>
        <v>22.83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11000</v>
      </c>
      <c r="H645" s="104">
        <f>G408</f>
        <v>11000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12770.83</v>
      </c>
      <c r="H646" s="104">
        <f>L408</f>
        <v>12770.83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228162.84000000003</v>
      </c>
      <c r="H647" s="104">
        <f>L208+L226+L244</f>
        <v>228162.84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24834.03</v>
      </c>
      <c r="H648" s="104">
        <f>(J257+J338)-(J255+J336)</f>
        <v>24834.03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94813.19</v>
      </c>
      <c r="H649" s="104">
        <f>H598</f>
        <v>94813.19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47257.81</v>
      </c>
      <c r="H650" s="104">
        <f>I598</f>
        <v>47257.81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86091.839999999997</v>
      </c>
      <c r="H651" s="104">
        <f>J598</f>
        <v>86091.839999999997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11000</v>
      </c>
      <c r="H655" s="104">
        <f>K266+K347</f>
        <v>11000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1388346.73</v>
      </c>
      <c r="G660" s="19">
        <f>(L229+L309+L359)</f>
        <v>550454.01</v>
      </c>
      <c r="H660" s="19">
        <f>(L247+L328+L360)</f>
        <v>1020433.6</v>
      </c>
      <c r="I660" s="19">
        <f>SUM(F660:H660)</f>
        <v>2959234.34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18184.86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18184.86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94813.19</v>
      </c>
      <c r="G662" s="19">
        <f>(L226+L306)-(J226+J306)</f>
        <v>47257.81</v>
      </c>
      <c r="H662" s="19">
        <f>(L244+L325)-(J244+J325)</f>
        <v>86091.839999999997</v>
      </c>
      <c r="I662" s="19">
        <f>SUM(F662:H662)</f>
        <v>228162.84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26369.84</v>
      </c>
      <c r="G663" s="199">
        <f>SUM(G575:G587)+SUM(I602:I604)+L612</f>
        <v>412180.18</v>
      </c>
      <c r="H663" s="199">
        <f>SUM(H575:H587)+SUM(J602:J604)+L613</f>
        <v>692848.28</v>
      </c>
      <c r="I663" s="19">
        <f>SUM(F663:H663)</f>
        <v>1131398.3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1248978.8399999999</v>
      </c>
      <c r="G664" s="19">
        <f>G660-SUM(G661:G663)</f>
        <v>91016.020000000019</v>
      </c>
      <c r="H664" s="19">
        <f>H660-SUM(H661:H663)</f>
        <v>241493.47999999998</v>
      </c>
      <c r="I664" s="19">
        <f>I660-SUM(I661:I663)</f>
        <v>1581488.3399999999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95.74</v>
      </c>
      <c r="G665" s="248"/>
      <c r="H665" s="248"/>
      <c r="I665" s="19">
        <f>SUM(F665:H665)</f>
        <v>95.74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13045.53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16518.57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-91016.02</v>
      </c>
      <c r="H669" s="18">
        <v>-241493.48</v>
      </c>
      <c r="I669" s="19">
        <f>SUM(F669:H669)</f>
        <v>-332509.5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13045.53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13045.53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Milan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371310.18</v>
      </c>
      <c r="C9" s="229">
        <f>'DOE25'!G197+'DOE25'!G215+'DOE25'!G233+'DOE25'!G276+'DOE25'!G295+'DOE25'!G314</f>
        <v>141820.24</v>
      </c>
    </row>
    <row r="10" spans="1:3" x14ac:dyDescent="0.2">
      <c r="A10" t="s">
        <v>779</v>
      </c>
      <c r="B10" s="240">
        <v>313081.90999999997</v>
      </c>
      <c r="C10" s="240">
        <v>137033.99</v>
      </c>
    </row>
    <row r="11" spans="1:3" x14ac:dyDescent="0.2">
      <c r="A11" t="s">
        <v>780</v>
      </c>
      <c r="B11" s="240">
        <v>37127.730000000003</v>
      </c>
      <c r="C11" s="240">
        <v>3051.83</v>
      </c>
    </row>
    <row r="12" spans="1:3" x14ac:dyDescent="0.2">
      <c r="A12" t="s">
        <v>781</v>
      </c>
      <c r="B12" s="240">
        <v>21100.54</v>
      </c>
      <c r="C12" s="240">
        <v>1734.42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371310.17999999993</v>
      </c>
      <c r="C13" s="231">
        <f>SUM(C10:C12)</f>
        <v>141820.24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103526.28</v>
      </c>
      <c r="C18" s="229">
        <f>'DOE25'!G198+'DOE25'!G216+'DOE25'!G234+'DOE25'!G277+'DOE25'!G296+'DOE25'!G315</f>
        <v>48761.539999999994</v>
      </c>
    </row>
    <row r="19" spans="1:3" x14ac:dyDescent="0.2">
      <c r="A19" t="s">
        <v>779</v>
      </c>
      <c r="B19" s="240">
        <v>72697.13</v>
      </c>
      <c r="C19" s="240">
        <v>46201.67</v>
      </c>
    </row>
    <row r="20" spans="1:3" x14ac:dyDescent="0.2">
      <c r="A20" t="s">
        <v>780</v>
      </c>
      <c r="B20" s="240">
        <v>27696.87</v>
      </c>
      <c r="C20" s="240">
        <v>2305.02</v>
      </c>
    </row>
    <row r="21" spans="1:3" x14ac:dyDescent="0.2">
      <c r="A21" t="s">
        <v>781</v>
      </c>
      <c r="B21" s="240">
        <v>3132.28</v>
      </c>
      <c r="C21" s="240">
        <v>254.85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103526.28</v>
      </c>
      <c r="C22" s="231">
        <f>SUM(C19:C21)</f>
        <v>48761.539999999994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3742.68</v>
      </c>
      <c r="C36" s="235">
        <f>'DOE25'!G200+'DOE25'!G218+'DOE25'!G236+'DOE25'!G279+'DOE25'!G298+'DOE25'!G317</f>
        <v>774.91000000000008</v>
      </c>
    </row>
    <row r="37" spans="1:3" x14ac:dyDescent="0.2">
      <c r="A37" t="s">
        <v>779</v>
      </c>
      <c r="B37" s="240">
        <v>3742.68</v>
      </c>
      <c r="C37" s="240">
        <v>774.91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3742.68</v>
      </c>
      <c r="C40" s="231">
        <f>SUM(C37:C39)</f>
        <v>774.91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Milan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1924034.5</v>
      </c>
      <c r="D5" s="20">
        <f>SUM('DOE25'!L197:L200)+SUM('DOE25'!L215:L218)+SUM('DOE25'!L233:L236)-F5-G5</f>
        <v>1912025.01</v>
      </c>
      <c r="E5" s="243"/>
      <c r="F5" s="255">
        <f>SUM('DOE25'!J197:J200)+SUM('DOE25'!J215:J218)+SUM('DOE25'!J233:J236)</f>
        <v>11461.49</v>
      </c>
      <c r="G5" s="53">
        <f>SUM('DOE25'!K197:K200)+SUM('DOE25'!K215:K218)+SUM('DOE25'!K233:K236)</f>
        <v>548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175331.30000000002</v>
      </c>
      <c r="D6" s="20">
        <f>'DOE25'!L202+'DOE25'!L220+'DOE25'!L238-F6-G6</f>
        <v>171690.58000000002</v>
      </c>
      <c r="E6" s="243"/>
      <c r="F6" s="255">
        <f>'DOE25'!J202+'DOE25'!J220+'DOE25'!J238</f>
        <v>3471.72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38273.39</v>
      </c>
      <c r="D7" s="20">
        <f>'DOE25'!L203+'DOE25'!L221+'DOE25'!L239-F7-G7</f>
        <v>31424.82</v>
      </c>
      <c r="E7" s="243"/>
      <c r="F7" s="255">
        <f>'DOE25'!J203+'DOE25'!J221+'DOE25'!J239</f>
        <v>6142.97</v>
      </c>
      <c r="G7" s="53">
        <f>'DOE25'!K203+'DOE25'!K221+'DOE25'!K239</f>
        <v>705.6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114846.26999999999</v>
      </c>
      <c r="D8" s="243"/>
      <c r="E8" s="20">
        <f>'DOE25'!L204+'DOE25'!L222+'DOE25'!L240-F8-G8-D9-D11</f>
        <v>111947.09</v>
      </c>
      <c r="F8" s="255">
        <f>'DOE25'!J204+'DOE25'!J222+'DOE25'!J240</f>
        <v>0</v>
      </c>
      <c r="G8" s="53">
        <f>'DOE25'!K204+'DOE25'!K222+'DOE25'!K240</f>
        <v>2899.1800000000003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9143.4500000000007</v>
      </c>
      <c r="D9" s="244">
        <v>9143.4500000000007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4687.8599999999997</v>
      </c>
      <c r="D10" s="243"/>
      <c r="E10" s="244">
        <v>4687.8599999999997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27523.66</v>
      </c>
      <c r="D11" s="244">
        <v>27523.66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103701.04999999999</v>
      </c>
      <c r="D12" s="20">
        <f>'DOE25'!L205+'DOE25'!L223+'DOE25'!L241-F12-G12</f>
        <v>99248.73</v>
      </c>
      <c r="E12" s="243"/>
      <c r="F12" s="255">
        <f>'DOE25'!J205+'DOE25'!J223+'DOE25'!J241</f>
        <v>871.18</v>
      </c>
      <c r="G12" s="53">
        <f>'DOE25'!K205+'DOE25'!K223+'DOE25'!K241</f>
        <v>3581.14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213052.21000000002</v>
      </c>
      <c r="D14" s="20">
        <f>'DOE25'!L207+'DOE25'!L225+'DOE25'!L243-F14-G14</f>
        <v>210165.54</v>
      </c>
      <c r="E14" s="243"/>
      <c r="F14" s="255">
        <f>'DOE25'!J207+'DOE25'!J225+'DOE25'!J243</f>
        <v>2886.67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228162.84</v>
      </c>
      <c r="D15" s="20">
        <f>'DOE25'!L208+'DOE25'!L226+'DOE25'!L244-F15-G15</f>
        <v>228162.84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5763.15</v>
      </c>
      <c r="D19" s="20">
        <f>'DOE25'!L253-F19-G19</f>
        <v>5703.15</v>
      </c>
      <c r="E19" s="243"/>
      <c r="F19" s="255">
        <f>'DOE25'!J253</f>
        <v>0</v>
      </c>
      <c r="G19" s="53">
        <f>'DOE25'!K253</f>
        <v>60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31857.56</v>
      </c>
      <c r="D22" s="243"/>
      <c r="E22" s="243"/>
      <c r="F22" s="255">
        <f>'DOE25'!L255+'DOE25'!L336</f>
        <v>31857.56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196350</v>
      </c>
      <c r="D25" s="243"/>
      <c r="E25" s="243"/>
      <c r="F25" s="258"/>
      <c r="G25" s="256"/>
      <c r="H25" s="257">
        <f>'DOE25'!L260+'DOE25'!L261+'DOE25'!L341+'DOE25'!L342</f>
        <v>196350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38649</v>
      </c>
      <c r="D29" s="20">
        <f>'DOE25'!L358+'DOE25'!L359+'DOE25'!L360-'DOE25'!I367-F29-G29</f>
        <v>38649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84130.68</v>
      </c>
      <c r="D31" s="20">
        <f>'DOE25'!L290+'DOE25'!L309+'DOE25'!L328+'DOE25'!L333+'DOE25'!L334+'DOE25'!L335-F31-G31</f>
        <v>81280.679999999993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2850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2815017.4600000004</v>
      </c>
      <c r="E33" s="246">
        <f>SUM(E5:E31)</f>
        <v>116634.95</v>
      </c>
      <c r="F33" s="246">
        <f>SUM(F5:F31)</f>
        <v>56691.59</v>
      </c>
      <c r="G33" s="246">
        <f>SUM(G5:G31)</f>
        <v>10812.92</v>
      </c>
      <c r="H33" s="246">
        <f>SUM(H5:H31)</f>
        <v>196350</v>
      </c>
    </row>
    <row r="35" spans="2:8" ht="12" thickBot="1" x14ac:dyDescent="0.25">
      <c r="B35" s="253" t="s">
        <v>847</v>
      </c>
      <c r="D35" s="254">
        <f>E33</f>
        <v>116634.95</v>
      </c>
      <c r="E35" s="249"/>
    </row>
    <row r="36" spans="2:8" ht="12" thickTop="1" x14ac:dyDescent="0.2">
      <c r="B36" t="s">
        <v>815</v>
      </c>
      <c r="D36" s="20">
        <f>D33</f>
        <v>2815017.4600000004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78402.23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2027.15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4572.13</v>
      </c>
      <c r="F11" s="95">
        <f>'DOE25'!I12</f>
        <v>0</v>
      </c>
      <c r="G11" s="95">
        <f>'DOE25'!J12</f>
        <v>2354.75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20979.7</v>
      </c>
      <c r="D12" s="95">
        <f>'DOE25'!G13</f>
        <v>1165.3800000000001</v>
      </c>
      <c r="E12" s="95">
        <f>'DOE25'!H13</f>
        <v>10254.9</v>
      </c>
      <c r="F12" s="95">
        <f>'DOE25'!I13</f>
        <v>0</v>
      </c>
      <c r="G12" s="95">
        <f>'DOE25'!J13</f>
        <v>247579.99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4673.2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181305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282714.07999999996</v>
      </c>
      <c r="D18" s="41">
        <f>SUM(D8:D17)</f>
        <v>5838.58</v>
      </c>
      <c r="E18" s="41">
        <f>SUM(E8:E17)</f>
        <v>14827.029999999999</v>
      </c>
      <c r="F18" s="41">
        <f>SUM(F8:F17)</f>
        <v>0</v>
      </c>
      <c r="G18" s="41">
        <f>SUM(G8:G17)</f>
        <v>249934.74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4271.29</v>
      </c>
      <c r="D21" s="95">
        <f>'DOE25'!G22</f>
        <v>2655.59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2847.8</v>
      </c>
      <c r="D23" s="95">
        <f>'DOE25'!G24</f>
        <v>63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14827.03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7254.09</v>
      </c>
      <c r="D31" s="41">
        <f>SUM(D21:D30)</f>
        <v>2718.59</v>
      </c>
      <c r="E31" s="41">
        <f>SUM(E21:E30)</f>
        <v>14827.03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3119.99</v>
      </c>
      <c r="E47" s="95">
        <f>'DOE25'!H48</f>
        <v>0</v>
      </c>
      <c r="F47" s="95">
        <f>'DOE25'!I48</f>
        <v>0</v>
      </c>
      <c r="G47" s="95">
        <f>'DOE25'!J48</f>
        <v>249934.74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214459.99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275459.99</v>
      </c>
      <c r="D50" s="41">
        <f>SUM(D34:D49)</f>
        <v>3119.99</v>
      </c>
      <c r="E50" s="41">
        <f>SUM(E34:E49)</f>
        <v>0</v>
      </c>
      <c r="F50" s="41">
        <f>SUM(F34:F49)</f>
        <v>0</v>
      </c>
      <c r="G50" s="41">
        <f>SUM(G34:G49)</f>
        <v>249934.74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282714.08</v>
      </c>
      <c r="D51" s="41">
        <f>D50+D31</f>
        <v>5838.58</v>
      </c>
      <c r="E51" s="41">
        <f>E50+E31</f>
        <v>14827.03</v>
      </c>
      <c r="F51" s="41">
        <f>F50+F31</f>
        <v>0</v>
      </c>
      <c r="G51" s="41">
        <f>G50+G31</f>
        <v>249934.74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1526524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179725.62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163.26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22.83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18184.86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88835.73000000001</v>
      </c>
      <c r="D61" s="95">
        <f>SUM('DOE25'!G98:G110)</f>
        <v>0</v>
      </c>
      <c r="E61" s="95">
        <f>SUM('DOE25'!H98:H110)</f>
        <v>9170.4500000000007</v>
      </c>
      <c r="F61" s="95">
        <f>SUM('DOE25'!I98:I110)</f>
        <v>0</v>
      </c>
      <c r="G61" s="95">
        <f>SUM('DOE25'!J98:J110)</f>
        <v>1748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268724.61</v>
      </c>
      <c r="D62" s="130">
        <f>SUM(D57:D61)</f>
        <v>18184.86</v>
      </c>
      <c r="E62" s="130">
        <f>SUM(E57:E61)</f>
        <v>9170.4500000000007</v>
      </c>
      <c r="F62" s="130">
        <f>SUM(F57:F61)</f>
        <v>0</v>
      </c>
      <c r="G62" s="130">
        <f>SUM(G57:G61)</f>
        <v>1770.83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1795248.6099999999</v>
      </c>
      <c r="D63" s="22">
        <f>D56+D62</f>
        <v>18184.86</v>
      </c>
      <c r="E63" s="22">
        <f>E56+E62</f>
        <v>9170.4500000000007</v>
      </c>
      <c r="F63" s="22">
        <f>F56+F62</f>
        <v>0</v>
      </c>
      <c r="G63" s="22">
        <f>G56+G62</f>
        <v>1770.83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1050530.47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261754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1312284.47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76251.360000000001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11191.83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624.02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87443.19</v>
      </c>
      <c r="D78" s="130">
        <f>SUM(D72:D77)</f>
        <v>624.02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1399727.66</v>
      </c>
      <c r="D81" s="130">
        <f>SUM(D79:D80)+D78+D70</f>
        <v>624.02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24872.46</v>
      </c>
      <c r="D88" s="95">
        <f>SUM('DOE25'!G153:G161)</f>
        <v>22249.550000000003</v>
      </c>
      <c r="E88" s="95">
        <f>SUM('DOE25'!H153:H161)</f>
        <v>78028.55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3064.82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27937.279999999999</v>
      </c>
      <c r="D91" s="131">
        <f>SUM(D85:D90)</f>
        <v>22249.550000000003</v>
      </c>
      <c r="E91" s="131">
        <f>SUM(E85:E90)</f>
        <v>78028.55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11000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11000</v>
      </c>
    </row>
    <row r="104" spans="1:7" ht="12.75" thickTop="1" thickBot="1" x14ac:dyDescent="0.25">
      <c r="A104" s="33" t="s">
        <v>765</v>
      </c>
      <c r="C104" s="86">
        <f>C63+C81+C91+C103</f>
        <v>3222913.5499999993</v>
      </c>
      <c r="D104" s="86">
        <f>D63+D81+D91+D103</f>
        <v>41058.430000000008</v>
      </c>
      <c r="E104" s="86">
        <f>E63+E81+E91+E103</f>
        <v>87199</v>
      </c>
      <c r="F104" s="86">
        <f>F63+F81+F91+F103</f>
        <v>0</v>
      </c>
      <c r="G104" s="86">
        <f>G63+G81+G103</f>
        <v>12770.83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1596830.8399999999</v>
      </c>
      <c r="D109" s="24" t="s">
        <v>289</v>
      </c>
      <c r="E109" s="95">
        <f>('DOE25'!L276)+('DOE25'!L295)+('DOE25'!L314)</f>
        <v>47336.28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322126.37</v>
      </c>
      <c r="D110" s="24" t="s">
        <v>289</v>
      </c>
      <c r="E110" s="95">
        <f>('DOE25'!L277)+('DOE25'!L296)+('DOE25'!L315)</f>
        <v>29429.759999999998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5077.2899999999991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5763.15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1929797.65</v>
      </c>
      <c r="D115" s="86">
        <f>SUM(D109:D114)</f>
        <v>0</v>
      </c>
      <c r="E115" s="86">
        <f>SUM(E109:E114)</f>
        <v>76766.039999999994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175331.30000000002</v>
      </c>
      <c r="D118" s="24" t="s">
        <v>289</v>
      </c>
      <c r="E118" s="95">
        <f>+('DOE25'!L281)+('DOE25'!L300)+('DOE25'!L319)</f>
        <v>445.85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38273.39</v>
      </c>
      <c r="D119" s="24" t="s">
        <v>289</v>
      </c>
      <c r="E119" s="95">
        <f>+('DOE25'!L282)+('DOE25'!L301)+('DOE25'!L320)</f>
        <v>6918.79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151513.38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103701.04999999999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213052.21000000002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228162.84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41034.99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910034.17</v>
      </c>
      <c r="D128" s="86">
        <f>SUM(D118:D127)</f>
        <v>41034.99</v>
      </c>
      <c r="E128" s="86">
        <f>SUM(E118:E127)</f>
        <v>7364.64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29805</v>
      </c>
      <c r="D130" s="24" t="s">
        <v>289</v>
      </c>
      <c r="E130" s="129">
        <f>'DOE25'!L336</f>
        <v>2052.56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26350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11007.36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1763.47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-1770.83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1015.76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237155</v>
      </c>
      <c r="D144" s="141">
        <f>SUM(D130:D143)</f>
        <v>0</v>
      </c>
      <c r="E144" s="141">
        <f>SUM(E130:E143)</f>
        <v>3068.3199999999997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3076986.82</v>
      </c>
      <c r="D145" s="86">
        <f>(D115+D128+D144)</f>
        <v>41034.99</v>
      </c>
      <c r="E145" s="86">
        <f>(E115+E128+E144)</f>
        <v>87199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06/2002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07/2017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170000</v>
      </c>
    </row>
    <row r="159" spans="1:9" x14ac:dyDescent="0.2">
      <c r="A159" s="22" t="s">
        <v>35</v>
      </c>
      <c r="B159" s="137">
        <f>'DOE25'!F498</f>
        <v>510000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510000</v>
      </c>
    </row>
    <row r="160" spans="1:9" x14ac:dyDescent="0.2">
      <c r="A160" s="22" t="s">
        <v>36</v>
      </c>
      <c r="B160" s="137">
        <f>'DOE25'!F499</f>
        <v>34085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34085</v>
      </c>
    </row>
    <row r="161" spans="1:7" x14ac:dyDescent="0.2">
      <c r="A161" s="22" t="s">
        <v>37</v>
      </c>
      <c r="B161" s="137">
        <f>'DOE25'!F500</f>
        <v>544085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544085</v>
      </c>
    </row>
    <row r="162" spans="1:7" x14ac:dyDescent="0.2">
      <c r="A162" s="22" t="s">
        <v>38</v>
      </c>
      <c r="B162" s="137">
        <f>'DOE25'!F501</f>
        <v>170000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170000</v>
      </c>
    </row>
    <row r="163" spans="1:7" x14ac:dyDescent="0.2">
      <c r="A163" s="22" t="s">
        <v>39</v>
      </c>
      <c r="B163" s="137">
        <f>'DOE25'!F502</f>
        <v>18870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18870</v>
      </c>
    </row>
    <row r="164" spans="1:7" x14ac:dyDescent="0.2">
      <c r="A164" s="22" t="s">
        <v>246</v>
      </c>
      <c r="B164" s="137">
        <f>'DOE25'!F503</f>
        <v>188870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188870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Milan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13046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13046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1644167</v>
      </c>
      <c r="D10" s="182">
        <f>ROUND((C10/$C$28)*100,1)</f>
        <v>55.3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351556</v>
      </c>
      <c r="D11" s="182">
        <f>ROUND((C11/$C$28)*100,1)</f>
        <v>11.8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5077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175777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45192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151513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103701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213052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228163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5763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26350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1015.76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22850.14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2974176.9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31858</v>
      </c>
    </row>
    <row r="30" spans="1:4" x14ac:dyDescent="0.2">
      <c r="B30" s="187" t="s">
        <v>729</v>
      </c>
      <c r="C30" s="180">
        <f>SUM(C28:C29)</f>
        <v>3006034.9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1526524</v>
      </c>
      <c r="D35" s="182">
        <f t="shared" ref="D35:D40" si="1">ROUND((C35/$C$41)*100,1)</f>
        <v>45.8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279665.89000000013</v>
      </c>
      <c r="D36" s="182">
        <f t="shared" si="1"/>
        <v>8.4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1312284</v>
      </c>
      <c r="D37" s="182">
        <f t="shared" si="1"/>
        <v>39.4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88067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128215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3334755.89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767</v>
      </c>
      <c r="B2" s="303"/>
      <c r="C2" s="303"/>
      <c r="D2" s="303"/>
      <c r="E2" s="303"/>
      <c r="F2" s="300" t="str">
        <f>'DOE25'!A2</f>
        <v>Milan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2015-08-05T13:26:59Z</cp:lastPrinted>
  <dcterms:created xsi:type="dcterms:W3CDTF">1997-12-04T19:04:30Z</dcterms:created>
  <dcterms:modified xsi:type="dcterms:W3CDTF">2015-10-13T17:13:18Z</dcterms:modified>
</cp:coreProperties>
</file>