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F50" i="1"/>
  <c r="F9" i="1"/>
  <c r="K263" i="1" l="1"/>
  <c r="G179" i="1"/>
  <c r="G9" i="1"/>
  <c r="J592" i="1"/>
  <c r="I592" i="1"/>
  <c r="H59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C122" i="2" s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L220" i="1"/>
  <c r="C118" i="2" s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20" i="10" s="1"/>
  <c r="F15" i="13"/>
  <c r="G15" i="13"/>
  <c r="L208" i="1"/>
  <c r="L226" i="1"/>
  <c r="C124" i="2" s="1"/>
  <c r="L244" i="1"/>
  <c r="F17" i="13"/>
  <c r="G17" i="13"/>
  <c r="L251" i="1"/>
  <c r="F18" i="13"/>
  <c r="D18" i="13" s="1"/>
  <c r="C18" i="13" s="1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C131" i="2" s="1"/>
  <c r="L261" i="1"/>
  <c r="L341" i="1"/>
  <c r="C32" i="10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56" i="2" s="1"/>
  <c r="F79" i="1"/>
  <c r="F94" i="1"/>
  <c r="C58" i="2" s="1"/>
  <c r="F111" i="1"/>
  <c r="G111" i="1"/>
  <c r="H79" i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C85" i="2" s="1"/>
  <c r="F162" i="1"/>
  <c r="G147" i="1"/>
  <c r="G162" i="1"/>
  <c r="H147" i="1"/>
  <c r="H162" i="1"/>
  <c r="I147" i="1"/>
  <c r="F85" i="2" s="1"/>
  <c r="I162" i="1"/>
  <c r="C12" i="10"/>
  <c r="C15" i="10"/>
  <c r="L250" i="1"/>
  <c r="L332" i="1"/>
  <c r="L254" i="1"/>
  <c r="C25" i="10"/>
  <c r="L268" i="1"/>
  <c r="L269" i="1"/>
  <c r="L349" i="1"/>
  <c r="E142" i="2" s="1"/>
  <c r="L350" i="1"/>
  <c r="I665" i="1"/>
  <c r="I670" i="1"/>
  <c r="L229" i="1"/>
  <c r="F662" i="1"/>
  <c r="I669" i="1"/>
  <c r="C42" i="10"/>
  <c r="L374" i="1"/>
  <c r="L375" i="1"/>
  <c r="L376" i="1"/>
  <c r="C29" i="10" s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F552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L270" i="1" s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C57" i="2"/>
  <c r="E57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C112" i="2"/>
  <c r="E112" i="2"/>
  <c r="C113" i="2"/>
  <c r="E113" i="2"/>
  <c r="C114" i="2"/>
  <c r="D115" i="2"/>
  <c r="F115" i="2"/>
  <c r="G115" i="2"/>
  <c r="E118" i="2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G641" i="1" s="1"/>
  <c r="J641" i="1" s="1"/>
  <c r="I446" i="1"/>
  <c r="G642" i="1" s="1"/>
  <c r="F452" i="1"/>
  <c r="G452" i="1"/>
  <c r="H452" i="1"/>
  <c r="I452" i="1"/>
  <c r="F460" i="1"/>
  <c r="F461" i="1" s="1"/>
  <c r="H639" i="1" s="1"/>
  <c r="G460" i="1"/>
  <c r="H460" i="1"/>
  <c r="I460" i="1"/>
  <c r="G461" i="1"/>
  <c r="H461" i="1"/>
  <c r="I461" i="1"/>
  <c r="H642" i="1" s="1"/>
  <c r="F470" i="1"/>
  <c r="G470" i="1"/>
  <c r="G476" i="1" s="1"/>
  <c r="H623" i="1" s="1"/>
  <c r="H470" i="1"/>
  <c r="I470" i="1"/>
  <c r="I476" i="1" s="1"/>
  <c r="H625" i="1" s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K545" i="1" s="1"/>
  <c r="L557" i="1"/>
  <c r="L558" i="1"/>
  <c r="L560" i="1" s="1"/>
  <c r="L559" i="1"/>
  <c r="F560" i="1"/>
  <c r="G560" i="1"/>
  <c r="H560" i="1"/>
  <c r="H571" i="1" s="1"/>
  <c r="I560" i="1"/>
  <c r="I571" i="1" s="1"/>
  <c r="J560" i="1"/>
  <c r="J571" i="1" s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H640" i="1"/>
  <c r="H641" i="1"/>
  <c r="G643" i="1"/>
  <c r="H643" i="1"/>
  <c r="J643" i="1" s="1"/>
  <c r="G644" i="1"/>
  <c r="H647" i="1"/>
  <c r="G649" i="1"/>
  <c r="G651" i="1"/>
  <c r="G652" i="1"/>
  <c r="H652" i="1"/>
  <c r="G653" i="1"/>
  <c r="H653" i="1"/>
  <c r="G654" i="1"/>
  <c r="H654" i="1"/>
  <c r="H655" i="1"/>
  <c r="L256" i="1"/>
  <c r="L328" i="1"/>
  <c r="L351" i="1"/>
  <c r="D12" i="13"/>
  <c r="C12" i="13" s="1"/>
  <c r="D7" i="13"/>
  <c r="C7" i="13" s="1"/>
  <c r="F78" i="2"/>
  <c r="D19" i="13"/>
  <c r="C19" i="13" s="1"/>
  <c r="E78" i="2"/>
  <c r="L427" i="1"/>
  <c r="L433" i="1"/>
  <c r="H169" i="1"/>
  <c r="G552" i="1"/>
  <c r="J476" i="1"/>
  <c r="H626" i="1" s="1"/>
  <c r="H476" i="1"/>
  <c r="H624" i="1" s="1"/>
  <c r="F169" i="1"/>
  <c r="I552" i="1"/>
  <c r="K549" i="1"/>
  <c r="J552" i="1"/>
  <c r="H552" i="1"/>
  <c r="H140" i="1"/>
  <c r="L401" i="1"/>
  <c r="C139" i="2" s="1"/>
  <c r="F22" i="13"/>
  <c r="H25" i="13"/>
  <c r="C25" i="13" s="1"/>
  <c r="J640" i="1"/>
  <c r="H338" i="1"/>
  <c r="H352" i="1" s="1"/>
  <c r="G192" i="1"/>
  <c r="C35" i="10"/>
  <c r="L309" i="1"/>
  <c r="E16" i="13"/>
  <c r="C16" i="13" s="1"/>
  <c r="J655" i="1"/>
  <c r="L570" i="1"/>
  <c r="J636" i="1"/>
  <c r="G36" i="2"/>
  <c r="K551" i="1"/>
  <c r="C22" i="13"/>
  <c r="H33" i="13"/>
  <c r="A40" i="12" l="1"/>
  <c r="A13" i="12"/>
  <c r="J625" i="1"/>
  <c r="J639" i="1"/>
  <c r="L419" i="1"/>
  <c r="L434" i="1" s="1"/>
  <c r="G638" i="1" s="1"/>
  <c r="J638" i="1" s="1"/>
  <c r="G408" i="1"/>
  <c r="H645" i="1" s="1"/>
  <c r="K605" i="1"/>
  <c r="G648" i="1" s="1"/>
  <c r="J651" i="1"/>
  <c r="J649" i="1"/>
  <c r="K598" i="1"/>
  <c r="G647" i="1" s="1"/>
  <c r="J647" i="1" s="1"/>
  <c r="F571" i="1"/>
  <c r="H545" i="1"/>
  <c r="G545" i="1"/>
  <c r="H52" i="1"/>
  <c r="H619" i="1" s="1"/>
  <c r="J619" i="1" s="1"/>
  <c r="J623" i="1"/>
  <c r="J622" i="1"/>
  <c r="J617" i="1"/>
  <c r="J644" i="1"/>
  <c r="I257" i="1"/>
  <c r="I271" i="1" s="1"/>
  <c r="K503" i="1"/>
  <c r="E119" i="2"/>
  <c r="C11" i="10"/>
  <c r="I169" i="1"/>
  <c r="F112" i="1"/>
  <c r="C26" i="10"/>
  <c r="G650" i="1"/>
  <c r="G645" i="1"/>
  <c r="L539" i="1"/>
  <c r="F338" i="1"/>
  <c r="F352" i="1" s="1"/>
  <c r="G257" i="1"/>
  <c r="G271" i="1" s="1"/>
  <c r="C123" i="2"/>
  <c r="E58" i="2"/>
  <c r="E131" i="2"/>
  <c r="C19" i="10"/>
  <c r="J624" i="1"/>
  <c r="G624" i="1"/>
  <c r="G338" i="1"/>
  <c r="G352" i="1" s="1"/>
  <c r="L544" i="1"/>
  <c r="J257" i="1"/>
  <c r="J271" i="1" s="1"/>
  <c r="F257" i="1"/>
  <c r="F271" i="1" s="1"/>
  <c r="D81" i="2"/>
  <c r="D18" i="2"/>
  <c r="C18" i="2"/>
  <c r="G662" i="1"/>
  <c r="G112" i="1"/>
  <c r="C36" i="10" s="1"/>
  <c r="D17" i="13"/>
  <c r="C17" i="13" s="1"/>
  <c r="E110" i="2"/>
  <c r="E62" i="2"/>
  <c r="E63" i="2" s="1"/>
  <c r="D31" i="2"/>
  <c r="F18" i="2"/>
  <c r="G62" i="2"/>
  <c r="G63" i="2" s="1"/>
  <c r="A31" i="12"/>
  <c r="H662" i="1"/>
  <c r="D15" i="13"/>
  <c r="C15" i="13" s="1"/>
  <c r="C18" i="10"/>
  <c r="D6" i="13"/>
  <c r="C6" i="13" s="1"/>
  <c r="E13" i="13"/>
  <c r="C13" i="13" s="1"/>
  <c r="D50" i="2"/>
  <c r="D51" i="2" s="1"/>
  <c r="C70" i="2"/>
  <c r="E103" i="2"/>
  <c r="C91" i="2"/>
  <c r="C78" i="2"/>
  <c r="E31" i="2"/>
  <c r="K550" i="1"/>
  <c r="K552" i="1" s="1"/>
  <c r="L524" i="1"/>
  <c r="J634" i="1"/>
  <c r="F661" i="1"/>
  <c r="G661" i="1"/>
  <c r="D127" i="2"/>
  <c r="D128" i="2" s="1"/>
  <c r="D145" i="2" s="1"/>
  <c r="D29" i="13"/>
  <c r="C29" i="13" s="1"/>
  <c r="L362" i="1"/>
  <c r="G635" i="1" s="1"/>
  <c r="J635" i="1" s="1"/>
  <c r="E81" i="2"/>
  <c r="F81" i="2"/>
  <c r="E128" i="2"/>
  <c r="D14" i="13"/>
  <c r="C14" i="13" s="1"/>
  <c r="D91" i="2"/>
  <c r="C16" i="10"/>
  <c r="E115" i="2"/>
  <c r="L290" i="1"/>
  <c r="L338" i="1" s="1"/>
  <c r="L352" i="1" s="1"/>
  <c r="G633" i="1" s="1"/>
  <c r="J633" i="1" s="1"/>
  <c r="C21" i="10"/>
  <c r="L247" i="1"/>
  <c r="H660" i="1"/>
  <c r="H664" i="1" s="1"/>
  <c r="H667" i="1" s="1"/>
  <c r="H257" i="1"/>
  <c r="H271" i="1" s="1"/>
  <c r="D5" i="13"/>
  <c r="C5" i="13" s="1"/>
  <c r="C10" i="10"/>
  <c r="C121" i="2"/>
  <c r="E8" i="13"/>
  <c r="C8" i="13" s="1"/>
  <c r="C17" i="10"/>
  <c r="C119" i="2"/>
  <c r="C109" i="2"/>
  <c r="C115" i="2" s="1"/>
  <c r="L211" i="1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E145" i="2" s="1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D104" i="2" s="1"/>
  <c r="I140" i="1"/>
  <c r="I193" i="1" s="1"/>
  <c r="G630" i="1" s="1"/>
  <c r="J630" i="1" s="1"/>
  <c r="A22" i="12"/>
  <c r="H648" i="1"/>
  <c r="J652" i="1"/>
  <c r="J642" i="1"/>
  <c r="G571" i="1"/>
  <c r="I434" i="1"/>
  <c r="G434" i="1"/>
  <c r="I663" i="1"/>
  <c r="C27" i="10"/>
  <c r="F193" i="1" l="1"/>
  <c r="G627" i="1" s="1"/>
  <c r="J627" i="1" s="1"/>
  <c r="E51" i="2"/>
  <c r="J645" i="1"/>
  <c r="J648" i="1"/>
  <c r="G104" i="2"/>
  <c r="H646" i="1"/>
  <c r="J646" i="1" s="1"/>
  <c r="C81" i="2"/>
  <c r="C104" i="2" s="1"/>
  <c r="C39" i="10"/>
  <c r="E33" i="13"/>
  <c r="D35" i="13" s="1"/>
  <c r="L545" i="1"/>
  <c r="I662" i="1"/>
  <c r="G51" i="2"/>
  <c r="F104" i="2"/>
  <c r="E104" i="2"/>
  <c r="I661" i="1"/>
  <c r="F660" i="1"/>
  <c r="F664" i="1" s="1"/>
  <c r="D31" i="13"/>
  <c r="C31" i="13" s="1"/>
  <c r="H672" i="1"/>
  <c r="C6" i="10" s="1"/>
  <c r="G667" i="1"/>
  <c r="C128" i="2"/>
  <c r="C145" i="2" s="1"/>
  <c r="C28" i="10"/>
  <c r="D24" i="10" s="1"/>
  <c r="L257" i="1"/>
  <c r="L271" i="1" s="1"/>
  <c r="G632" i="1" s="1"/>
  <c r="J632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D33" i="13"/>
  <c r="D36" i="13" s="1"/>
  <c r="D18" i="10"/>
  <c r="D25" i="10"/>
  <c r="D15" i="10"/>
  <c r="D26" i="10"/>
  <c r="D12" i="10"/>
  <c r="D27" i="10"/>
  <c r="D19" i="10"/>
  <c r="D10" i="10"/>
  <c r="C30" i="10"/>
  <c r="D23" i="10"/>
  <c r="D20" i="10"/>
  <c r="D17" i="10"/>
  <c r="D16" i="10"/>
  <c r="D13" i="10"/>
  <c r="D11" i="10"/>
  <c r="D21" i="10"/>
  <c r="D22" i="10"/>
  <c r="F672" i="1"/>
  <c r="C4" i="10" s="1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<sst xmlns="http://schemas.openxmlformats.org/spreadsheetml/2006/main" count="3954" uniqueCount="912">
  <si>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</si>
  <si>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</si>
  <si>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</si>
  <si>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</si>
  <si>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</si>
  <si>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</si>
  <si>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</si>
  <si>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</si>
  <si>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</si>
  <si>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</si>
  <si>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</si>
  <si>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</si>
  <si>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</si>
  <si>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</si>
  <si>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</si>
  <si>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</si>
  <si>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</si>
  <si>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</si>
  <si>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</si>
  <si>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</si>
  <si>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</si>
  <si>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</si>
  <si>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</si>
  <si>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</si>
  <si>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</si>
  <si>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</si>
  <si>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</si>
  <si>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</si>
  <si>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</si>
  <si>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</si>
  <si>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</si>
  <si>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</si>
  <si>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</si>
  <si>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</si>
  <si>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</si>
  <si>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</si>
  <si>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</si>
  <si>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</si>
  <si>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</si>
  <si>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</si>
  <si>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</si>
  <si>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</si>
  <si>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</si>
  <si>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</si>
  <si>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</si>
  <si>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</si>
  <si>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</si>
  <si>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</si>
  <si>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</si>
  <si>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</si>
  <si>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</si>
  <si>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</si>
  <si>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</si>
  <si>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</si>
  <si>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</si>
  <si>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</si>
  <si>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</si>
  <si>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</si>
  <si>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</si>
  <si>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</si>
  <si>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</si>
  <si>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</si>
  <si>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</si>
  <si>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</si>
  <si>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</si>
  <si>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</si>
  <si>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</si>
  <si>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</si>
  <si>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</si>
  <si>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</si>
  <si>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</si>
  <si>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</si>
  <si>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</si>
  <si>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</si>
  <si>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</si>
  <si>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</si>
  <si>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</si>
  <si>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</si>
  <si>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</si>
  <si>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</si>
  <si>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</si>
  <si>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</si>
  <si>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</si>
  <si>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</si>
  <si>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</si>
  <si>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</si>
  <si>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</si>
  <si>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</si>
  <si>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</si>
  <si>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</si>
  <si>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</si>
  <si>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</si>
  <si>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</si>
  <si>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</si>
  <si>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</si>
  <si>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</si>
  <si>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</si>
  <si>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</si>
  <si>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</si>
  <si>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</si>
  <si>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</si>
  <si>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</si>
  <si>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</si>
  <si>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</si>
  <si>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</si>
  <si>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</si>
  <si>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</si>
  <si>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</si>
  <si>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</si>
  <si>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</si>
  <si>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</si>
  <si>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</si>
  <si>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</si>
  <si>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</si>
  <si>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</si>
  <si>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</si>
  <si>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</si>
  <si>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</si>
  <si>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</si>
  <si>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</si>
  <si>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</si>
  <si>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</si>
  <si>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</si>
  <si>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</si>
  <si>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</si>
  <si>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</si>
  <si>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</si>
  <si>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</si>
  <si>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</si>
  <si>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</si>
  <si>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</si>
  <si>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</si>
  <si>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</si>
  <si>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</si>
  <si>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</si>
  <si>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</si>
  <si>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</si>
  <si>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</si>
  <si>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</si>
  <si>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</si>
  <si>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</si>
  <si>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</si>
  <si>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</si>
  <si>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</si>
  <si>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</si>
  <si>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</si>
  <si>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</si>
  <si>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</si>
  <si>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</si>
  <si>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</si>
  <si>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</si>
  <si>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</si>
  <si>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</si>
  <si>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</si>
  <si>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</si>
  <si>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</si>
  <si>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</si>
  <si>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</si>
  <si>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</si>
  <si>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</si>
  <si>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</si>
  <si>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</si>
  <si>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</si>
  <si>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</si>
  <si>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</si>
  <si>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</si>
  <si>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</si>
  <si>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</si>
  <si>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</si>
  <si>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</si>
  <si>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</si>
  <si>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</si>
  <si>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</si>
  <si>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</si>
  <si>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</si>
  <si>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</si>
  <si>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</si>
  <si>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</si>
  <si>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</si>
  <si>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</si>
  <si>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</si>
  <si>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</si>
  <si>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</si>
  <si>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</si>
  <si>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</si>
  <si>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</si>
  <si>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</si>
  <si>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</si>
  <si>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</si>
  <si>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</si>
  <si>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</si>
  <si>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</si>
  <si>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</si>
  <si>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</si>
  <si>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</si>
  <si>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</si>
  <si>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</si>
  <si>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</si>
  <si>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</si>
  <si>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</si>
  <si>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</si>
  <si>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</si>
  <si>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</si>
  <si>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</si>
  <si>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</si>
  <si>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</si>
  <si>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</si>
  <si>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</si>
  <si>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</si>
  <si>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</si>
  <si>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</si>
  <si>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</si>
  <si>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</si>
  <si>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</si>
  <si>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</si>
  <si>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</si>
  <si>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</si>
  <si>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</si>
  <si>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</si>
  <si>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</si>
  <si>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</si>
  <si>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</si>
  <si>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</si>
  <si>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</si>
  <si>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</si>
  <si>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</si>
  <si>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</si>
  <si>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</si>
  <si>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</si>
  <si>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</si>
  <si>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</si>
  <si>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</si>
  <si>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</si>
  <si>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</si>
  <si>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</si>
  <si>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</si>
  <si>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</si>
  <si>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</si>
  <si>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</si>
  <si>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</si>
  <si>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</si>
  <si>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</si>
  <si>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</si>
  <si>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</si>
  <si>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</si>
  <si>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</si>
  <si>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</si>
  <si>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</si>
  <si>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</si>
  <si>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</si>
  <si>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</si>
  <si>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</si>
  <si>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</si>
  <si>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</si>
  <si>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</si>
  <si>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</si>
  <si>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</si>
  <si>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</si>
  <si>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</si>
  <si>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</si>
  <si>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</si>
  <si>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</si>
  <si>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</si>
  <si>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</si>
  <si>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</si>
  <si>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</si>
  <si>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</si>
  <si>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</si>
  <si>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</si>
  <si>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</si>
  <si>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</si>
  <si>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</si>
  <si>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</si>
  <si>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</si>
  <si>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</si>
  <si>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</si>
  <si>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</si>
  <si>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</si>
  <si>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</si>
  <si>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</si>
  <si>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</si>
  <si>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</si>
  <si>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</si>
  <si>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</si>
  <si>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</si>
  <si>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</si>
  <si>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</si>
  <si>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</si>
  <si>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</si>
  <si>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</si>
  <si>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</si>
  <si>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</si>
  <si>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</si>
  <si>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</si>
  <si>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</si>
  <si>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</si>
  <si>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</si>
  <si>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</si>
  <si>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</si>
  <si>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</si>
  <si>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</si>
  <si>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</si>
  <si>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</si>
  <si>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</si>
  <si>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</si>
  <si>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</si>
  <si>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</si>
  <si>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</si>
  <si>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</si>
  <si>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</si>
  <si>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</si>
  <si>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</si>
  <si>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</si>
  <si>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</si>
  <si>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</si>
  <si>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</si>
  <si>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</si>
  <si>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</si>
  <si>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</si>
  <si>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</si>
  <si>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</si>
  <si>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</si>
  <si>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</si>
  <si>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</si>
  <si>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</si>
  <si>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</si>
  <si>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</si>
  <si>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</si>
  <si>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</si>
  <si>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</si>
  <si>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</si>
  <si>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</si>
  <si>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</si>
  <si>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</si>
  <si>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</si>
  <si>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</si>
  <si>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</si>
  <si>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</si>
  <si>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</si>
  <si>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</si>
  <si>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</si>
  <si>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</si>
  <si>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</si>
  <si>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</si>
  <si>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</si>
  <si>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</si>
  <si>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</si>
  <si>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</si>
  <si>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</si>
  <si>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</si>
  <si>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</si>
  <si>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</si>
  <si>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</si>
  <si>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</si>
  <si>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</si>
  <si>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</si>
  <si>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</si>
  <si>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</si>
  <si>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</si>
  <si>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</si>
  <si>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</si>
  <si>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</si>
  <si>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</si>
  <si>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</si>
  <si>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</si>
  <si>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</si>
  <si>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</si>
  <si>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</si>
  <si>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</si>
  <si>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</si>
  <si>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</si>
  <si>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</si>
  <si>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</si>
  <si>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</si>
  <si>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</si>
  <si>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</si>
  <si>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</si>
  <si>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</si>
  <si>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</si>
  <si>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</si>
  <si>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</si>
  <si>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</si>
  <si>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</si>
  <si>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</si>
  <si>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</si>
  <si>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</si>
  <si>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</si>
  <si>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</si>
  <si>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</si>
  <si>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</si>
  <si>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</si>
  <si>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</si>
  <si>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</si>
  <si>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</si>
  <si>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</si>
  <si>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</si>
  <si>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</si>
  <si>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</si>
  <si>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</si>
  <si>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</si>
  <si>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</si>
  <si>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</si>
  <si>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</si>
  <si>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</si>
  <si>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</si>
  <si>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</si>
  <si>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</si>
  <si>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</si>
  <si>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</si>
  <si>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</si>
  <si>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</si>
  <si>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</si>
  <si>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</si>
  <si>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</si>
  <si>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</si>
  <si>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</si>
  <si>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</si>
  <si>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</si>
  <si>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</si>
  <si>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</si>
  <si>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</si>
  <si>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</si>
  <si>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</si>
  <si>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</si>
  <si>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</si>
  <si>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</si>
  <si>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</si>
  <si>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</si>
  <si>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</si>
  <si>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</si>
  <si>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</si>
  <si>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</si>
  <si>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</si>
  <si>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</si>
  <si>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</si>
  <si>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</si>
  <si>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</si>
  <si>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</si>
  <si>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</si>
  <si>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</si>
  <si>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</si>
  <si>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</si>
  <si>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</si>
  <si>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</si>
  <si>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</si>
  <si>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</si>
  <si>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</si>
  <si>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</si>
  <si>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</si>
  <si>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</si>
  <si>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</si>
  <si>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</si>
  <si>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</si>
  <si>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</si>
  <si>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</si>
  <si>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</si>
  <si>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</si>
  <si>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</si>
  <si>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</si>
  <si>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</si>
  <si>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</si>
  <si>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</si>
  <si>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</si>
  <si>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</si>
  <si>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</si>
  <si>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</si>
  <si>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</si>
  <si>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</si>
  <si>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</si>
  <si>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</si>
  <si>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</si>
  <si>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</si>
  <si>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</si>
  <si>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</si>
  <si>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</si>
  <si>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</si>
  <si>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</si>
  <si>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</si>
  <si>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</si>
  <si>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</si>
  <si>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</si>
  <si>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</si>
  <si>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</si>
  <si>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</si>
  <si>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</si>
  <si>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</si>
  <si>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</si>
  <si>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</si>
  <si>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</si>
  <si>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</si>
  <si>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</si>
  <si>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</si>
  <si>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</si>
  <si>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</si>
  <si>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</si>
  <si>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</si>
  <si>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</si>
  <si>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</si>
  <si>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</si>
  <si>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</si>
  <si>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</si>
  <si>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</si>
  <si>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</si>
  <si>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</si>
  <si>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</si>
  <si>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</si>
  <si>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</si>
  <si>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</si>
  <si>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</si>
  <si>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</si>
  <si>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</si>
  <si>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</si>
  <si>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</si>
  <si>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</si>
  <si>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</si>
  <si>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</si>
  <si>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</si>
  <si>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</si>
  <si>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</si>
  <si>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</si>
  <si>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</si>
  <si>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</si>
  <si>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</si>
  <si>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</si>
  <si>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</si>
  <si>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</si>
  <si>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</si>
  <si>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</si>
  <si>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</si>
  <si>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</si>
  <si>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</si>
  <si>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</si>
  <si>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</si>
  <si>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</si>
  <si>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</si>
  <si>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</si>
  <si>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</si>
  <si>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</si>
  <si>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</si>
  <si>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</si>
  <si>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</si>
  <si>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</si>
  <si>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</si>
  <si>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</si>
  <si>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</si>
  <si>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</si>
  <si>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</si>
  <si>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</si>
  <si>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</si>
  <si>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</si>
  <si>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</si>
  <si>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</si>
  <si>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</si>
  <si>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</si>
  <si>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</si>
  <si>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</si>
  <si>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</si>
  <si>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</si>
  <si>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</si>
  <si>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</si>
  <si>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</si>
  <si>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</si>
  <si>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</si>
  <si>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</si>
  <si>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</si>
  <si>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</si>
  <si>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</si>
  <si>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</si>
  <si>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</si>
  <si>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</si>
  <si>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</si>
  <si>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</si>
  <si>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</si>
  <si>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</si>
  <si>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</si>
  <si>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</si>
  <si>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</si>
  <si>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</si>
  <si>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</si>
  <si>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</si>
  <si>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</si>
  <si>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</si>
  <si>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</si>
  <si>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</si>
  <si>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</si>
  <si>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</si>
  <si>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</si>
  <si>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</si>
  <si>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</si>
  <si>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</si>
  <si>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</si>
  <si>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</si>
  <si>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</si>
  <si>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</si>
  <si>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</si>
  <si>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</si>
  <si>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</si>
  <si>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</si>
  <si>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</si>
  <si>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</si>
  <si>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</si>
  <si>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</si>
  <si>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</si>
  <si>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</si>
  <si>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</si>
  <si>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</si>
  <si>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</si>
  <si>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</si>
  <si>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</si>
  <si>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</si>
  <si>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</si>
  <si>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</si>
  <si>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</si>
  <si>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</si>
  <si>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</si>
  <si>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</si>
  <si>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</si>
  <si>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</si>
  <si>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</si>
  <si>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</si>
  <si>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</si>
  <si>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</si>
  <si>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</si>
  <si>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</si>
  <si>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</si>
  <si>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</si>
  <si>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</si>
  <si>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</si>
  <si>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</si>
  <si>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</si>
  <si>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</si>
  <si>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</si>
  <si>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</si>
  <si>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</si>
  <si>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</si>
  <si>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</si>
  <si>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</si>
  <si>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</si>
  <si>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</si>
  <si>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</si>
  <si>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</si>
  <si>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</si>
  <si>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</si>
  <si>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</si>
  <si>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</si>
  <si>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</si>
  <si>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</si>
  <si>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</si>
  <si>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</si>
  <si>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</si>
  <si>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</si>
  <si>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</si>
  <si>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</si>
  <si>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</si>
  <si>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</si>
  <si>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</si>
  <si>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</si>
  <si>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</si>
  <si>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</si>
  <si>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</si>
  <si>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</si>
  <si>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</si>
  <si>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</si>
  <si>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</si>
  <si>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</si>
  <si>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</si>
  <si>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</si>
  <si>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</si>
  <si>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</si>
  <si>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</si>
  <si>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</si>
  <si>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</si>
  <si>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</si>
  <si>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</si>
  <si>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</si>
  <si>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</si>
  <si>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</si>
  <si>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</si>
  <si>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</si>
  <si>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</si>
  <si>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</si>
  <si>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</si>
  <si>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</si>
  <si>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</si>
  <si>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</si>
  <si>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</si>
  <si>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</si>
  <si>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</si>
  <si>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</si>
  <si>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</si>
  <si>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</si>
  <si>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</si>
  <si>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</si>
  <si>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</si>
  <si>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</si>
  <si>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</si>
  <si>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</si>
  <si>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</si>
  <si>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</si>
  <si>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</si>
  <si>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</si>
  <si>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</si>
  <si>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</si>
  <si>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</si>
  <si>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</si>
  <si>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</si>
  <si>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</si>
  <si>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</si>
  <si>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</si>
  <si>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</si>
  <si>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</si>
  <si>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</si>
  <si>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</si>
  <si>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</si>
  <si>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</si>
  <si>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</si>
  <si>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</si>
  <si>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</si>
  <si>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</si>
  <si>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</si>
  <si>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</si>
  <si>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</si>
  <si>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</si>
  <si>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</si>
  <si>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</si>
  <si>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</si>
  <si>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</si>
  <si>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</si>
  <si>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</si>
  <si>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</si>
  <si>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</si>
  <si>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</si>
  <si>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</si>
  <si>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</si>
  <si>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</si>
  <si>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</si>
  <si>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</si>
  <si>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</si>
  <si>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</si>
  <si>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</si>
  <si>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</si>
  <si>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</si>
  <si>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</si>
  <si>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</si>
  <si>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</si>
  <si>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</si>
  <si>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</si>
  <si>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</si>
  <si>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</si>
  <si>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</si>
  <si>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</si>
  <si>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</si>
  <si>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</si>
  <si>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</si>
  <si>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</si>
  <si>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</si>
  <si>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</si>
  <si>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</si>
  <si>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</si>
  <si>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</si>
  <si>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</si>
  <si>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</si>
  <si>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</si>
  <si>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</si>
  <si>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</si>
  <si>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</si>
  <si>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</si>
  <si>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</si>
  <si>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</si>
  <si>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</si>
  <si>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</si>
  <si>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</si>
  <si>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</si>
  <si>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</si>
  <si>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</si>
  <si>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</si>
  <si>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</si>
  <si>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</si>
  <si>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</si>
  <si>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</si>
  <si>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</si>
  <si>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</si>
  <si>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</si>
  <si>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</si>
  <si>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</si>
  <si>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</si>
  <si>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</si>
  <si>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</si>
  <si>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</si>
  <si>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</si>
  <si>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</si>
  <si>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</si>
  <si>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</si>
  <si>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</si>
  <si>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</si>
  <si>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</si>
  <si>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</si>
  <si>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</si>
  <si>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</si>
  <si>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</si>
  <si>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</si>
  <si>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</si>
  <si>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</si>
  <si>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</si>
  <si>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</si>
  <si>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</si>
  <si>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</si>
  <si>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</si>
  <si>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</si>
  <si>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</si>
  <si>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</si>
  <si>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</si>
  <si>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</si>
  <si>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</si>
  <si>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</si>
  <si>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</si>
  <si>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</si>
  <si>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</si>
  <si>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</si>
  <si>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</si>
  <si>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</si>
  <si>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</si>
  <si>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</si>
  <si>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</si>
  <si>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</si>
  <si>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</si>
  <si>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</si>
  <si>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</si>
  <si>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</si>
  <si>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</si>
  <si>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</si>
  <si>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</si>
  <si>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</si>
  <si>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</si>
  <si>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</si>
  <si>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</si>
  <si>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</si>
  <si>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</si>
  <si>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</si>
  <si>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</si>
  <si>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</si>
  <si>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</si>
  <si>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</si>
  <si>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</si>
  <si>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</si>
  <si>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</si>
  <si>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</si>
  <si>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</si>
  <si>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</si>
  <si>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</si>
  <si>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</si>
  <si>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</si>
  <si>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</si>
  <si>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</si>
  <si>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</si>
  <si>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</si>
  <si>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</si>
  <si>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</si>
  <si>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</si>
  <si>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</si>
  <si>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</si>
  <si>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</si>
  <si>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</si>
  <si>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</si>
  <si>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</si>
  <si>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</si>
  <si>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</si>
  <si>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</si>
  <si>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</si>
  <si>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</si>
  <si>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</si>
  <si>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</si>
  <si>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</si>
  <si>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</si>
  <si>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</si>
  <si>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</si>
  <si>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</si>
  <si>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</si>
  <si>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</si>
  <si>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</si>
  <si>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</si>
  <si>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</si>
  <si>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</si>
  <si>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</si>
  <si>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</si>
  <si>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</si>
  <si>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</si>
  <si>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</si>
  <si>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</si>
  <si>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</si>
  <si>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</si>
  <si>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</si>
  <si>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</si>
  <si>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</si>
  <si>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</si>
  <si>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</si>
  <si>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</si>
  <si>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</si>
  <si>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</si>
  <si>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</si>
  <si>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</si>
  <si>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</si>
  <si>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</si>
  <si>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</si>
  <si>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</si>
  <si>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</si>
  <si>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</si>
  <si>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</si>
  <si>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</si>
  <si>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</si>
  <si>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</si>
  <si>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New 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</si>
</sst>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377</v>
      </c>
      <c r="C2" s="21">
        <v>377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1426767-89287</f>
        <v>1337480</v>
      </c>
      <c r="G9" s="18">
        <f>22123+212520-234643</f>
        <v>0</v>
      </c>
      <c r="H9" s="18">
        <v>65342</v>
      </c>
      <c r="I9" s="18">
        <v>15295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v>-67932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14373</v>
      </c>
      <c r="G13" s="18"/>
      <c r="H13" s="18"/>
      <c r="I13" s="18"/>
      <c r="J13" s="67">
        <f>SUM(I442)</f>
        <v>190083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>
        <v>17845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16871</v>
      </c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6055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1374779</v>
      </c>
      <c r="G19" s="41">
        <f>SUM(G9:G18)</f>
        <v>0</v>
      </c>
      <c r="H19" s="41">
        <f>SUM(H9:H18)</f>
        <v>15255</v>
      </c>
      <c r="I19" s="41">
        <f>SUM(I9:I18)</f>
        <v>15295</v>
      </c>
      <c r="J19" s="41">
        <f>SUM(J9:J18)</f>
        <v>190083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342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670</v>
      </c>
      <c r="G30" s="18"/>
      <c r="H30" s="18">
        <v>15255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1012</v>
      </c>
      <c r="G32" s="41">
        <f>SUM(G22:G31)</f>
        <v>0</v>
      </c>
      <c r="H32" s="41">
        <f>SUM(H22:H31)</f>
        <v>15255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16871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5218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>
        <v>15295</v>
      </c>
      <c r="J48" s="13">
        <f>SUM(I459)</f>
        <v>190083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361321+309806</f>
        <v>671127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680201+350-50000</f>
        <v>630551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1373767</v>
      </c>
      <c r="G51" s="41">
        <f>SUM(G35:G50)</f>
        <v>0</v>
      </c>
      <c r="H51" s="41">
        <f>SUM(H35:H50)</f>
        <v>0</v>
      </c>
      <c r="I51" s="41">
        <f>SUM(I35:I50)</f>
        <v>15295</v>
      </c>
      <c r="J51" s="41">
        <f>SUM(J35:J50)</f>
        <v>190083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1374779</v>
      </c>
      <c r="G52" s="41">
        <f>G51+G32</f>
        <v>0</v>
      </c>
      <c r="H52" s="41">
        <f>H51+H32</f>
        <v>15255</v>
      </c>
      <c r="I52" s="41">
        <f>I51+I32</f>
        <v>15295</v>
      </c>
      <c r="J52" s="41">
        <f>J51+J32</f>
        <v>190083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8806961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8806961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7740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15545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23285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2293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77027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7809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14873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1630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18796</v>
      </c>
      <c r="G111" s="41">
        <f>SUM(G96:G110)</f>
        <v>77027</v>
      </c>
      <c r="H111" s="41">
        <f>SUM(H96:H110)</f>
        <v>7809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8849042</v>
      </c>
      <c r="G112" s="41">
        <f>G60+G111</f>
        <v>77027</v>
      </c>
      <c r="H112" s="41">
        <f>H60+H79+H94+H111</f>
        <v>7809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2450524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1284347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3734871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1685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1685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3734871</v>
      </c>
      <c r="G140" s="41">
        <f>G121+SUM(G136:G137)</f>
        <v>1685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-531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>
        <v>8526</v>
      </c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3047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42202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23266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84787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84787</v>
      </c>
      <c r="G162" s="41">
        <f>SUM(G150:G161)</f>
        <v>23266</v>
      </c>
      <c r="H162" s="41">
        <f>SUM(H150:H161)</f>
        <v>53244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84787</v>
      </c>
      <c r="G169" s="41">
        <f>G147+G162+SUM(G163:G168)</f>
        <v>23266</v>
      </c>
      <c r="H169" s="41">
        <f>H147+H162+SUM(H163:H168)</f>
        <v>53244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19280+527</f>
        <v>19807</v>
      </c>
      <c r="H179" s="18"/>
      <c r="I179" s="18"/>
      <c r="J179" s="18">
        <v>30000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19807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19807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12668700</v>
      </c>
      <c r="G193" s="47">
        <f>G112+G140+G169+G192</f>
        <v>121785</v>
      </c>
      <c r="H193" s="47">
        <f>H112+H140+H169+H192</f>
        <v>61053</v>
      </c>
      <c r="I193" s="47">
        <f>I112+I140+I169+I192</f>
        <v>0</v>
      </c>
      <c r="J193" s="47">
        <f>J112+J140+J192</f>
        <v>30000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1647335</v>
      </c>
      <c r="G197" s="18">
        <v>882809</v>
      </c>
      <c r="H197" s="18">
        <v>37014</v>
      </c>
      <c r="I197" s="18">
        <v>92372</v>
      </c>
      <c r="J197" s="18">
        <v>208325</v>
      </c>
      <c r="K197" s="18">
        <v>350</v>
      </c>
      <c r="L197" s="19">
        <f>SUM(F197:K197)</f>
        <v>2868205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747945</v>
      </c>
      <c r="G198" s="18">
        <v>423081</v>
      </c>
      <c r="H198" s="18">
        <v>81078</v>
      </c>
      <c r="I198" s="18">
        <v>10989</v>
      </c>
      <c r="J198" s="18">
        <v>9772</v>
      </c>
      <c r="K198" s="18"/>
      <c r="L198" s="19">
        <f>SUM(F198:K198)</f>
        <v>1272865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49121</v>
      </c>
      <c r="G200" s="18">
        <v>9820</v>
      </c>
      <c r="H200" s="18"/>
      <c r="I200" s="18"/>
      <c r="J200" s="18"/>
      <c r="K200" s="18"/>
      <c r="L200" s="19">
        <f>SUM(F200:K200)</f>
        <v>58941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291959</v>
      </c>
      <c r="G202" s="18">
        <v>144092</v>
      </c>
      <c r="H202" s="18">
        <v>68130</v>
      </c>
      <c r="I202" s="18">
        <v>7967</v>
      </c>
      <c r="J202" s="18">
        <v>341</v>
      </c>
      <c r="K202" s="18"/>
      <c r="L202" s="19">
        <f t="shared" ref="L202:L208" si="0">SUM(F202:K202)</f>
        <v>512489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94132</v>
      </c>
      <c r="G203" s="18">
        <v>36132</v>
      </c>
      <c r="H203" s="18">
        <v>4933</v>
      </c>
      <c r="I203" s="18">
        <v>13467</v>
      </c>
      <c r="J203" s="18">
        <v>183</v>
      </c>
      <c r="K203" s="18"/>
      <c r="L203" s="19">
        <f t="shared" si="0"/>
        <v>148847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4700</v>
      </c>
      <c r="G204" s="18">
        <v>396</v>
      </c>
      <c r="H204" s="18">
        <v>380470</v>
      </c>
      <c r="I204" s="18">
        <v>392</v>
      </c>
      <c r="J204" s="18"/>
      <c r="K204" s="18">
        <v>3730</v>
      </c>
      <c r="L204" s="19">
        <f t="shared" si="0"/>
        <v>389688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310773</v>
      </c>
      <c r="G205" s="18">
        <v>126849</v>
      </c>
      <c r="H205" s="18">
        <v>10476</v>
      </c>
      <c r="I205" s="18">
        <v>500</v>
      </c>
      <c r="J205" s="18"/>
      <c r="K205" s="18">
        <v>1500</v>
      </c>
      <c r="L205" s="19">
        <f t="shared" si="0"/>
        <v>450098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156291</v>
      </c>
      <c r="G207" s="18">
        <v>58447</v>
      </c>
      <c r="H207" s="18">
        <v>112117</v>
      </c>
      <c r="I207" s="18">
        <v>128020</v>
      </c>
      <c r="J207" s="18">
        <v>2528</v>
      </c>
      <c r="K207" s="18"/>
      <c r="L207" s="19">
        <f t="shared" si="0"/>
        <v>457403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571426</v>
      </c>
      <c r="I208" s="18"/>
      <c r="J208" s="18"/>
      <c r="K208" s="18"/>
      <c r="L208" s="19">
        <f t="shared" si="0"/>
        <v>571426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3302256</v>
      </c>
      <c r="G211" s="41">
        <f t="shared" si="1"/>
        <v>1681626</v>
      </c>
      <c r="H211" s="41">
        <f t="shared" si="1"/>
        <v>1265644</v>
      </c>
      <c r="I211" s="41">
        <f t="shared" si="1"/>
        <v>253707</v>
      </c>
      <c r="J211" s="41">
        <f t="shared" si="1"/>
        <v>221149</v>
      </c>
      <c r="K211" s="41">
        <f t="shared" si="1"/>
        <v>5580</v>
      </c>
      <c r="L211" s="41">
        <f t="shared" si="1"/>
        <v>6729962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1917077</v>
      </c>
      <c r="I215" s="18"/>
      <c r="J215" s="18"/>
      <c r="K215" s="18"/>
      <c r="L215" s="19">
        <f>SUM(F215:K215)</f>
        <v>1917077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251134</v>
      </c>
      <c r="I216" s="18"/>
      <c r="J216" s="18"/>
      <c r="K216" s="18"/>
      <c r="L216" s="19">
        <f>SUM(F216:K216)</f>
        <v>251134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33198</v>
      </c>
      <c r="I226" s="18"/>
      <c r="J226" s="18"/>
      <c r="K226" s="18"/>
      <c r="L226" s="19">
        <f t="shared" si="2"/>
        <v>33198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2201409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2201409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3630089</v>
      </c>
      <c r="I233" s="18"/>
      <c r="J233" s="18"/>
      <c r="K233" s="18"/>
      <c r="L233" s="19">
        <f>SUM(F233:K233)</f>
        <v>3630089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275305</v>
      </c>
      <c r="I234" s="18"/>
      <c r="J234" s="18"/>
      <c r="K234" s="18"/>
      <c r="L234" s="19">
        <f>SUM(F234:K234)</f>
        <v>275305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63591</v>
      </c>
      <c r="I244" s="18"/>
      <c r="J244" s="18"/>
      <c r="K244" s="18"/>
      <c r="L244" s="19">
        <f t="shared" si="4"/>
        <v>63591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3968985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3968985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3302256</v>
      </c>
      <c r="G257" s="41">
        <f t="shared" si="8"/>
        <v>1681626</v>
      </c>
      <c r="H257" s="41">
        <f t="shared" si="8"/>
        <v>7436038</v>
      </c>
      <c r="I257" s="41">
        <f t="shared" si="8"/>
        <v>253707</v>
      </c>
      <c r="J257" s="41">
        <f t="shared" si="8"/>
        <v>221149</v>
      </c>
      <c r="K257" s="41">
        <f t="shared" si="8"/>
        <v>5580</v>
      </c>
      <c r="L257" s="41">
        <f t="shared" si="8"/>
        <v>12900356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527+19280</f>
        <v>19807</v>
      </c>
      <c r="L263" s="19">
        <f>SUM(F263:K263)</f>
        <v>19807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30000</v>
      </c>
      <c r="L266" s="19">
        <f t="shared" si="9"/>
        <v>30000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49807</v>
      </c>
      <c r="L270" s="41">
        <f t="shared" si="9"/>
        <v>49807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3302256</v>
      </c>
      <c r="G271" s="42">
        <f t="shared" si="11"/>
        <v>1681626</v>
      </c>
      <c r="H271" s="42">
        <f t="shared" si="11"/>
        <v>7436038</v>
      </c>
      <c r="I271" s="42">
        <f t="shared" si="11"/>
        <v>253707</v>
      </c>
      <c r="J271" s="42">
        <f t="shared" si="11"/>
        <v>221149</v>
      </c>
      <c r="K271" s="42">
        <f t="shared" si="11"/>
        <v>55387</v>
      </c>
      <c r="L271" s="42">
        <f t="shared" si="11"/>
        <v>12950163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v>3600</v>
      </c>
      <c r="I276" s="18">
        <v>13746</v>
      </c>
      <c r="J276" s="18">
        <v>31773</v>
      </c>
      <c r="K276" s="18"/>
      <c r="L276" s="19">
        <f>SUM(F276:K276)</f>
        <v>49119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23420</v>
      </c>
      <c r="G277" s="18">
        <v>4456</v>
      </c>
      <c r="H277" s="18"/>
      <c r="I277" s="18"/>
      <c r="J277" s="18"/>
      <c r="K277" s="18"/>
      <c r="L277" s="19">
        <f>SUM(F277:K277)</f>
        <v>27876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1314</v>
      </c>
      <c r="G279" s="18">
        <v>286</v>
      </c>
      <c r="H279" s="18"/>
      <c r="I279" s="18"/>
      <c r="J279" s="18"/>
      <c r="K279" s="18"/>
      <c r="L279" s="19">
        <f>SUM(F279:K279)</f>
        <v>1600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480</v>
      </c>
      <c r="G282" s="18">
        <v>100</v>
      </c>
      <c r="H282" s="18">
        <v>4488</v>
      </c>
      <c r="I282" s="18">
        <v>5</v>
      </c>
      <c r="J282" s="18"/>
      <c r="K282" s="18"/>
      <c r="L282" s="19">
        <f t="shared" si="12"/>
        <v>5073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25214</v>
      </c>
      <c r="G290" s="42">
        <f t="shared" si="13"/>
        <v>4842</v>
      </c>
      <c r="H290" s="42">
        <f t="shared" si="13"/>
        <v>8088</v>
      </c>
      <c r="I290" s="42">
        <f t="shared" si="13"/>
        <v>13751</v>
      </c>
      <c r="J290" s="42">
        <f t="shared" si="13"/>
        <v>31773</v>
      </c>
      <c r="K290" s="42">
        <f t="shared" si="13"/>
        <v>0</v>
      </c>
      <c r="L290" s="41">
        <f t="shared" si="13"/>
        <v>83668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25214</v>
      </c>
      <c r="G338" s="41">
        <f t="shared" si="20"/>
        <v>4842</v>
      </c>
      <c r="H338" s="41">
        <f t="shared" si="20"/>
        <v>8088</v>
      </c>
      <c r="I338" s="41">
        <f t="shared" si="20"/>
        <v>13751</v>
      </c>
      <c r="J338" s="41">
        <f t="shared" si="20"/>
        <v>31773</v>
      </c>
      <c r="K338" s="41">
        <f t="shared" si="20"/>
        <v>0</v>
      </c>
      <c r="L338" s="41">
        <f t="shared" si="20"/>
        <v>83668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25214</v>
      </c>
      <c r="G352" s="41">
        <f>G338</f>
        <v>4842</v>
      </c>
      <c r="H352" s="41">
        <f>H338</f>
        <v>8088</v>
      </c>
      <c r="I352" s="41">
        <f>I338</f>
        <v>13751</v>
      </c>
      <c r="J352" s="41">
        <f>J338</f>
        <v>31773</v>
      </c>
      <c r="K352" s="47">
        <f>K338+K351</f>
        <v>0</v>
      </c>
      <c r="L352" s="41">
        <f>L338+L351</f>
        <v>83668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58139</v>
      </c>
      <c r="G358" s="18">
        <v>8770</v>
      </c>
      <c r="H358" s="18">
        <v>2781</v>
      </c>
      <c r="I358" s="18">
        <v>50299</v>
      </c>
      <c r="J358" s="18">
        <v>4339</v>
      </c>
      <c r="K358" s="18">
        <v>140</v>
      </c>
      <c r="L358" s="13">
        <f>SUM(F358:K358)</f>
        <v>124468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58139</v>
      </c>
      <c r="G362" s="47">
        <f t="shared" si="22"/>
        <v>8770</v>
      </c>
      <c r="H362" s="47">
        <f t="shared" si="22"/>
        <v>2781</v>
      </c>
      <c r="I362" s="47">
        <f t="shared" si="22"/>
        <v>50299</v>
      </c>
      <c r="J362" s="47">
        <f t="shared" si="22"/>
        <v>4339</v>
      </c>
      <c r="K362" s="47">
        <f t="shared" si="22"/>
        <v>140</v>
      </c>
      <c r="L362" s="47">
        <f t="shared" si="22"/>
        <v>124468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45255</v>
      </c>
      <c r="G367" s="18"/>
      <c r="H367" s="18"/>
      <c r="I367" s="56">
        <f>SUM(F367:H367)</f>
        <v>45255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5044</v>
      </c>
      <c r="G368" s="63"/>
      <c r="H368" s="63"/>
      <c r="I368" s="56">
        <f>SUM(F368:H368)</f>
        <v>5044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50299</v>
      </c>
      <c r="G369" s="47">
        <f>SUM(G367:G368)</f>
        <v>0</v>
      </c>
      <c r="H369" s="47">
        <f>SUM(H367:H368)</f>
        <v>0</v>
      </c>
      <c r="I369" s="47">
        <f>SUM(I367:I368)</f>
        <v>50299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30000</v>
      </c>
      <c r="H397" s="18"/>
      <c r="I397" s="18"/>
      <c r="J397" s="24" t="s">
        <v>289</v>
      </c>
      <c r="K397" s="24" t="s">
        <v>289</v>
      </c>
      <c r="L397" s="56">
        <f t="shared" si="26"/>
        <v>30000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v>60000</v>
      </c>
      <c r="I415" s="18"/>
      <c r="J415" s="18"/>
      <c r="K415" s="18"/>
      <c r="L415" s="56">
        <f t="shared" si="27"/>
        <v>60000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>
        <v>100000</v>
      </c>
      <c r="I418" s="18"/>
      <c r="J418" s="18"/>
      <c r="K418" s="18"/>
      <c r="L418" s="56">
        <f t="shared" si="27"/>
        <v>100000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160000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160000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160000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160000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190083</v>
      </c>
      <c r="G442" s="18"/>
      <c r="H442" s="18"/>
      <c r="I442" s="56">
        <f t="shared" si="33"/>
        <v>190083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190083</v>
      </c>
      <c r="G446" s="13">
        <f>SUM(G439:G445)</f>
        <v>0</v>
      </c>
      <c r="H446" s="13">
        <f>SUM(H439:H445)</f>
        <v>0</v>
      </c>
      <c r="I446" s="13">
        <f>SUM(I439:I445)</f>
        <v>190083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190083</v>
      </c>
      <c r="G459" s="18"/>
      <c r="H459" s="18"/>
      <c r="I459" s="56">
        <f t="shared" si="34"/>
        <v>190083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190083</v>
      </c>
      <c r="G460" s="83">
        <f>SUM(G454:G459)</f>
        <v>0</v>
      </c>
      <c r="H460" s="83">
        <f>SUM(H454:H459)</f>
        <v>0</v>
      </c>
      <c r="I460" s="83">
        <f>SUM(I454:I459)</f>
        <v>190083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190083</v>
      </c>
      <c r="G461" s="42">
        <f>G452+G460</f>
        <v>0</v>
      </c>
      <c r="H461" s="42">
        <f>H452+H460</f>
        <v>0</v>
      </c>
      <c r="I461" s="42">
        <f>I452+I460</f>
        <v>190083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1655230</v>
      </c>
      <c r="G465" s="18">
        <v>2683</v>
      </c>
      <c r="H465" s="18">
        <v>22615</v>
      </c>
      <c r="I465" s="18">
        <v>15295</v>
      </c>
      <c r="J465" s="18">
        <v>320083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12668700</v>
      </c>
      <c r="G468" s="18">
        <v>121785</v>
      </c>
      <c r="H468" s="18">
        <v>61053</v>
      </c>
      <c r="I468" s="18"/>
      <c r="J468" s="18">
        <v>30000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12668700</v>
      </c>
      <c r="G470" s="53">
        <f>SUM(G468:G469)</f>
        <v>121785</v>
      </c>
      <c r="H470" s="53">
        <f>SUM(H468:H469)</f>
        <v>61053</v>
      </c>
      <c r="I470" s="53">
        <f>SUM(I468:I469)</f>
        <v>0</v>
      </c>
      <c r="J470" s="53">
        <f>SUM(J468:J469)</f>
        <v>30000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12950163</v>
      </c>
      <c r="G472" s="18">
        <v>124468</v>
      </c>
      <c r="H472" s="18">
        <v>83668</v>
      </c>
      <c r="I472" s="18"/>
      <c r="J472" s="18">
        <v>160000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12950163</v>
      </c>
      <c r="G474" s="53">
        <f>SUM(G472:G473)</f>
        <v>124468</v>
      </c>
      <c r="H474" s="53">
        <f>SUM(H472:H473)</f>
        <v>83668</v>
      </c>
      <c r="I474" s="53">
        <f>SUM(I472:I473)</f>
        <v>0</v>
      </c>
      <c r="J474" s="53">
        <f>SUM(J472:J473)</f>
        <v>160000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1373767</v>
      </c>
      <c r="G476" s="53">
        <f>(G465+G470)- G474</f>
        <v>0</v>
      </c>
      <c r="H476" s="53">
        <f>(H465+H470)- H474</f>
        <v>0</v>
      </c>
      <c r="I476" s="53">
        <f>(I465+I470)- I474</f>
        <v>15295</v>
      </c>
      <c r="J476" s="53">
        <f>(J465+J470)- J474</f>
        <v>190083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771364</v>
      </c>
      <c r="G521" s="18">
        <v>427537</v>
      </c>
      <c r="H521" s="18">
        <v>30527</v>
      </c>
      <c r="I521" s="18">
        <v>10989</v>
      </c>
      <c r="J521" s="18">
        <v>9773</v>
      </c>
      <c r="K521" s="18">
        <v>36289</v>
      </c>
      <c r="L521" s="88">
        <f>SUM(F521:K521)</f>
        <v>1286479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251134</v>
      </c>
      <c r="I522" s="18"/>
      <c r="J522" s="18"/>
      <c r="K522" s="18"/>
      <c r="L522" s="88">
        <f>SUM(F522:K522)</f>
        <v>251134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275306</v>
      </c>
      <c r="I523" s="18"/>
      <c r="J523" s="18"/>
      <c r="K523" s="18"/>
      <c r="L523" s="88">
        <f>SUM(F523:K523)</f>
        <v>275306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771364</v>
      </c>
      <c r="G524" s="108">
        <f t="shared" ref="G524:L524" si="36">SUM(G521:G523)</f>
        <v>427537</v>
      </c>
      <c r="H524" s="108">
        <f t="shared" si="36"/>
        <v>556967</v>
      </c>
      <c r="I524" s="108">
        <f t="shared" si="36"/>
        <v>10989</v>
      </c>
      <c r="J524" s="108">
        <f t="shared" si="36"/>
        <v>9773</v>
      </c>
      <c r="K524" s="108">
        <f t="shared" si="36"/>
        <v>36289</v>
      </c>
      <c r="L524" s="89">
        <f t="shared" si="36"/>
        <v>1812919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153825</v>
      </c>
      <c r="G526" s="18">
        <v>88359</v>
      </c>
      <c r="H526" s="18"/>
      <c r="I526" s="18"/>
      <c r="J526" s="18"/>
      <c r="K526" s="18"/>
      <c r="L526" s="88">
        <f>SUM(F526:K526)</f>
        <v>242184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153825</v>
      </c>
      <c r="G529" s="89">
        <f t="shared" ref="G529:L529" si="37">SUM(G526:G528)</f>
        <v>88359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242184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132561</v>
      </c>
      <c r="G531" s="18">
        <v>50190</v>
      </c>
      <c r="H531" s="18"/>
      <c r="I531" s="18"/>
      <c r="J531" s="18"/>
      <c r="K531" s="18"/>
      <c r="L531" s="88">
        <f>SUM(F531:K531)</f>
        <v>182751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132561</v>
      </c>
      <c r="G534" s="89">
        <f t="shared" ref="G534:L534" si="38">SUM(G531:G533)</f>
        <v>50190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182751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73424</v>
      </c>
      <c r="I541" s="18"/>
      <c r="J541" s="18"/>
      <c r="K541" s="18"/>
      <c r="L541" s="88">
        <f>SUM(F541:K541)</f>
        <v>73424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33198</v>
      </c>
      <c r="I542" s="18"/>
      <c r="J542" s="18"/>
      <c r="K542" s="18"/>
      <c r="L542" s="88">
        <f>SUM(F542:K542)</f>
        <v>33198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63591</v>
      </c>
      <c r="I543" s="18"/>
      <c r="J543" s="18"/>
      <c r="K543" s="18"/>
      <c r="L543" s="88">
        <f>SUM(F543:K543)</f>
        <v>63591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170213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170213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1057750</v>
      </c>
      <c r="G545" s="89">
        <f t="shared" ref="G545:L545" si="41">G524+G529+G534+G539+G544</f>
        <v>566086</v>
      </c>
      <c r="H545" s="89">
        <f t="shared" si="41"/>
        <v>727180</v>
      </c>
      <c r="I545" s="89">
        <f t="shared" si="41"/>
        <v>10989</v>
      </c>
      <c r="J545" s="89">
        <f t="shared" si="41"/>
        <v>9773</v>
      </c>
      <c r="K545" s="89">
        <f t="shared" si="41"/>
        <v>36289</v>
      </c>
      <c r="L545" s="89">
        <f t="shared" si="41"/>
        <v>2408067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1286479</v>
      </c>
      <c r="G549" s="87">
        <f>L526</f>
        <v>242184</v>
      </c>
      <c r="H549" s="87">
        <f>L531</f>
        <v>182751</v>
      </c>
      <c r="I549" s="87">
        <f>L536</f>
        <v>0</v>
      </c>
      <c r="J549" s="87">
        <f>L541</f>
        <v>73424</v>
      </c>
      <c r="K549" s="87">
        <f>SUM(F549:J549)</f>
        <v>1784838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251134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33198</v>
      </c>
      <c r="K550" s="87">
        <f>SUM(F550:J550)</f>
        <v>284332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275306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63591</v>
      </c>
      <c r="K551" s="87">
        <f>SUM(F551:J551)</f>
        <v>338897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1812919</v>
      </c>
      <c r="G552" s="89">
        <f t="shared" si="42"/>
        <v>242184</v>
      </c>
      <c r="H552" s="89">
        <f t="shared" si="42"/>
        <v>182751</v>
      </c>
      <c r="I552" s="89">
        <f t="shared" si="42"/>
        <v>0</v>
      </c>
      <c r="J552" s="89">
        <f t="shared" si="42"/>
        <v>170213</v>
      </c>
      <c r="K552" s="89">
        <f t="shared" si="42"/>
        <v>2408067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27172</v>
      </c>
      <c r="G562" s="18">
        <v>14696</v>
      </c>
      <c r="H562" s="18"/>
      <c r="I562" s="18"/>
      <c r="J562" s="18"/>
      <c r="K562" s="18"/>
      <c r="L562" s="88">
        <f>SUM(F562:K562)</f>
        <v>41868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27172</v>
      </c>
      <c r="G565" s="89">
        <f t="shared" si="44"/>
        <v>14696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41868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27172</v>
      </c>
      <c r="G571" s="89">
        <f t="shared" ref="G571:L571" si="46">G560+G565+G570</f>
        <v>14696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41868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1917077</v>
      </c>
      <c r="H575" s="18">
        <v>3630089</v>
      </c>
      <c r="I575" s="87">
        <f>SUM(F575:H575)</f>
        <v>5547166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72472</v>
      </c>
      <c r="G582" s="18">
        <v>1227</v>
      </c>
      <c r="H582" s="18"/>
      <c r="I582" s="87">
        <f t="shared" si="47"/>
        <v>73699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>
        <v>89188</v>
      </c>
      <c r="H583" s="18">
        <v>52185</v>
      </c>
      <c r="I583" s="87">
        <f t="shared" si="47"/>
        <v>141373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491501</v>
      </c>
      <c r="I591" s="18"/>
      <c r="J591" s="18"/>
      <c r="K591" s="104">
        <f t="shared" ref="K591:K597" si="48">SUM(H591:J591)</f>
        <v>491501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H541</f>
        <v>73424</v>
      </c>
      <c r="I592" s="18">
        <f>H542</f>
        <v>33198</v>
      </c>
      <c r="J592" s="18">
        <f>H543</f>
        <v>63591</v>
      </c>
      <c r="K592" s="104">
        <f t="shared" si="48"/>
        <v>170213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6501</v>
      </c>
      <c r="I595" s="18"/>
      <c r="J595" s="18"/>
      <c r="K595" s="104">
        <f t="shared" si="48"/>
        <v>6501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571426</v>
      </c>
      <c r="I598" s="108">
        <f>SUM(I591:I597)</f>
        <v>33198</v>
      </c>
      <c r="J598" s="108">
        <f>SUM(J591:J597)</f>
        <v>63591</v>
      </c>
      <c r="K598" s="108">
        <f>SUM(K591:K597)</f>
        <v>668215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252922</v>
      </c>
      <c r="I604" s="18"/>
      <c r="J604" s="18"/>
      <c r="K604" s="104">
        <f>SUM(H604:J604)</f>
        <v>252922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252922</v>
      </c>
      <c r="I605" s="108">
        <f>SUM(I602:I604)</f>
        <v>0</v>
      </c>
      <c r="J605" s="108">
        <f>SUM(J602:J604)</f>
        <v>0</v>
      </c>
      <c r="K605" s="108">
        <f>SUM(K602:K604)</f>
        <v>252922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42362</v>
      </c>
      <c r="G611" s="18">
        <v>18179</v>
      </c>
      <c r="H611" s="18"/>
      <c r="I611" s="18"/>
      <c r="J611" s="18"/>
      <c r="K611" s="18"/>
      <c r="L611" s="88">
        <f>SUM(F611:K611)</f>
        <v>60541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42362</v>
      </c>
      <c r="G614" s="108">
        <f t="shared" si="49"/>
        <v>18179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60541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1374779</v>
      </c>
      <c r="H617" s="109">
        <f>SUM(F52)</f>
        <v>1374779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15255</v>
      </c>
      <c r="H619" s="109">
        <f>SUM(H52)</f>
        <v>15255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15295</v>
      </c>
      <c r="H620" s="109">
        <f>SUM(I52)</f>
        <v>15295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190083</v>
      </c>
      <c r="H621" s="109">
        <f>SUM(J52)</f>
        <v>190083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1373767</v>
      </c>
      <c r="H622" s="109">
        <f>F476</f>
        <v>1373767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15295</v>
      </c>
      <c r="H625" s="109">
        <f>I476</f>
        <v>15295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190083</v>
      </c>
      <c r="H626" s="109">
        <f>J476</f>
        <v>190083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12668700</v>
      </c>
      <c r="H627" s="104">
        <f>SUM(F468)</f>
        <v>12668700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121785</v>
      </c>
      <c r="H628" s="104">
        <f>SUM(G468)</f>
        <v>121785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61053</v>
      </c>
      <c r="H629" s="104">
        <f>SUM(H468)</f>
        <v>61053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30000</v>
      </c>
      <c r="H631" s="104">
        <f>SUM(J468)</f>
        <v>30000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12950163</v>
      </c>
      <c r="H632" s="104">
        <f>SUM(F472)</f>
        <v>12950163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83668</v>
      </c>
      <c r="H633" s="104">
        <f>SUM(H472)</f>
        <v>83668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50299</v>
      </c>
      <c r="H634" s="104">
        <f>I369</f>
        <v>50299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124468</v>
      </c>
      <c r="H635" s="104">
        <f>SUM(G472)</f>
        <v>124468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30000</v>
      </c>
      <c r="H637" s="164">
        <f>SUM(J468)</f>
        <v>30000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160000</v>
      </c>
      <c r="H638" s="164">
        <f>SUM(J472)</f>
        <v>160000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190083</v>
      </c>
      <c r="H639" s="104">
        <f>SUM(F461)</f>
        <v>190083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190083</v>
      </c>
      <c r="H642" s="104">
        <f>SUM(I461)</f>
        <v>190083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30000</v>
      </c>
      <c r="H645" s="104">
        <f>G408</f>
        <v>30000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30000</v>
      </c>
      <c r="H646" s="104">
        <f>L408</f>
        <v>30000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668215</v>
      </c>
      <c r="H647" s="104">
        <f>L208+L226+L244</f>
        <v>668215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252922</v>
      </c>
      <c r="H648" s="104">
        <f>(J257+J338)-(J255+J336)</f>
        <v>252922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571426</v>
      </c>
      <c r="H649" s="104">
        <f>H598</f>
        <v>571426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33198</v>
      </c>
      <c r="H650" s="104">
        <f>I598</f>
        <v>33198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63591</v>
      </c>
      <c r="H651" s="104">
        <f>J598</f>
        <v>63591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19807</v>
      </c>
      <c r="H652" s="104">
        <f>K263+K345</f>
        <v>19807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30000</v>
      </c>
      <c r="H655" s="104">
        <f>K266+K347</f>
        <v>30000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6938098</v>
      </c>
      <c r="G660" s="19">
        <f>(L229+L309+L359)</f>
        <v>2201409</v>
      </c>
      <c r="H660" s="19">
        <f>(L247+L328+L360)</f>
        <v>3968985</v>
      </c>
      <c r="I660" s="19">
        <f>SUM(F660:H660)</f>
        <v>13108492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77027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77027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571426</v>
      </c>
      <c r="G662" s="19">
        <f>(L226+L306)-(J226+J306)</f>
        <v>33198</v>
      </c>
      <c r="H662" s="19">
        <f>(L244+L325)-(J244+J325)</f>
        <v>63591</v>
      </c>
      <c r="I662" s="19">
        <f>SUM(F662:H662)</f>
        <v>668215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385935</v>
      </c>
      <c r="G663" s="199">
        <f>SUM(G575:G587)+SUM(I602:I604)+L612</f>
        <v>2007492</v>
      </c>
      <c r="H663" s="199">
        <f>SUM(H575:H587)+SUM(J602:J604)+L613</f>
        <v>3682274</v>
      </c>
      <c r="I663" s="19">
        <f>SUM(F663:H663)</f>
        <v>6075701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5903710</v>
      </c>
      <c r="G664" s="19">
        <f>G660-SUM(G661:G663)</f>
        <v>160719</v>
      </c>
      <c r="H664" s="19">
        <f>H660-SUM(H661:H663)</f>
        <v>223120</v>
      </c>
      <c r="I664" s="19">
        <f>I660-SUM(I661:I663)</f>
        <v>6287549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506.09</v>
      </c>
      <c r="G665" s="248"/>
      <c r="H665" s="248"/>
      <c r="I665" s="19">
        <f>SUM(F665:H665)</f>
        <v>506.09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11665.34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12423.78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-160719</v>
      </c>
      <c r="H669" s="18">
        <v>-223120</v>
      </c>
      <c r="I669" s="19">
        <f>SUM(F669:H669)</f>
        <v>-383839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11665.34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11665.34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P40" sqref="P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 Boston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1647335</v>
      </c>
      <c r="C9" s="229">
        <f>'DOE25'!G197+'DOE25'!G215+'DOE25'!G233+'DOE25'!G276+'DOE25'!G295+'DOE25'!G314</f>
        <v>882809</v>
      </c>
    </row>
    <row r="10" spans="1:3" x14ac:dyDescent="0.2">
      <c r="A10" t="s">
        <v>779</v>
      </c>
      <c r="B10" s="240">
        <v>1513624</v>
      </c>
      <c r="C10" s="240">
        <v>800812</v>
      </c>
    </row>
    <row r="11" spans="1:3" x14ac:dyDescent="0.2">
      <c r="A11" t="s">
        <v>780</v>
      </c>
      <c r="B11" s="240">
        <v>71997</v>
      </c>
      <c r="C11" s="240">
        <v>52402</v>
      </c>
    </row>
    <row r="12" spans="1:3" x14ac:dyDescent="0.2">
      <c r="A12" t="s">
        <v>781</v>
      </c>
      <c r="B12" s="240">
        <v>61714</v>
      </c>
      <c r="C12" s="240">
        <v>29595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1647335</v>
      </c>
      <c r="C13" s="231">
        <f>SUM(C10:C12)</f>
        <v>882809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771365</v>
      </c>
      <c r="C18" s="229">
        <f>'DOE25'!G198+'DOE25'!G216+'DOE25'!G234+'DOE25'!G277+'DOE25'!G296+'DOE25'!G315</f>
        <v>427537</v>
      </c>
    </row>
    <row r="19" spans="1:3" x14ac:dyDescent="0.2">
      <c r="A19" t="s">
        <v>779</v>
      </c>
      <c r="B19" s="240">
        <v>403335</v>
      </c>
      <c r="C19" s="240">
        <v>223553</v>
      </c>
    </row>
    <row r="20" spans="1:3" x14ac:dyDescent="0.2">
      <c r="A20" t="s">
        <v>780</v>
      </c>
      <c r="B20" s="240">
        <v>368030</v>
      </c>
      <c r="C20" s="240">
        <v>203984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771365</v>
      </c>
      <c r="C22" s="231">
        <f>SUM(C19:C21)</f>
        <v>427537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50435</v>
      </c>
      <c r="C36" s="235">
        <f>'DOE25'!G200+'DOE25'!G218+'DOE25'!G236+'DOE25'!G279+'DOE25'!G298+'DOE25'!G317</f>
        <v>10106</v>
      </c>
    </row>
    <row r="37" spans="1:3" x14ac:dyDescent="0.2">
      <c r="A37" t="s">
        <v>779</v>
      </c>
      <c r="B37" s="240">
        <v>42362</v>
      </c>
      <c r="C37" s="240">
        <v>8488</v>
      </c>
    </row>
    <row r="38" spans="1:3" x14ac:dyDescent="0.2">
      <c r="A38" t="s">
        <v>780</v>
      </c>
      <c r="B38" s="240">
        <v>8073</v>
      </c>
      <c r="C38" s="240">
        <v>1618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50435</v>
      </c>
      <c r="C40" s="231">
        <f>SUM(C37:C39)</f>
        <v>10106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New Boston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10273616</v>
      </c>
      <c r="D5" s="20">
        <f>SUM('DOE25'!L197:L200)+SUM('DOE25'!L215:L218)+SUM('DOE25'!L233:L236)-F5-G5</f>
        <v>10055169</v>
      </c>
      <c r="E5" s="243"/>
      <c r="F5" s="255">
        <f>SUM('DOE25'!J197:J200)+SUM('DOE25'!J215:J218)+SUM('DOE25'!J233:J236)</f>
        <v>218097</v>
      </c>
      <c r="G5" s="53">
        <f>SUM('DOE25'!K197:K200)+SUM('DOE25'!K215:K218)+SUM('DOE25'!K233:K236)</f>
        <v>350</v>
      </c>
      <c r="H5" s="259"/>
    </row>
    <row r="6" spans="1:9" x14ac:dyDescent="0.2">
      <c r="A6" s="32">
        <v>2100</v>
      </c>
      <c r="B6" t="s">
        <v>801</v>
      </c>
      <c r="C6" s="245">
        <f t="shared" si="0"/>
        <v>512489</v>
      </c>
      <c r="D6" s="20">
        <f>'DOE25'!L202+'DOE25'!L220+'DOE25'!L238-F6-G6</f>
        <v>512148</v>
      </c>
      <c r="E6" s="243"/>
      <c r="F6" s="255">
        <f>'DOE25'!J202+'DOE25'!J220+'DOE25'!J238</f>
        <v>341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148847</v>
      </c>
      <c r="D7" s="20">
        <f>'DOE25'!L203+'DOE25'!L221+'DOE25'!L239-F7-G7</f>
        <v>148664</v>
      </c>
      <c r="E7" s="243"/>
      <c r="F7" s="255">
        <f>'DOE25'!J203+'DOE25'!J221+'DOE25'!J239</f>
        <v>183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218939</v>
      </c>
      <c r="D8" s="243"/>
      <c r="E8" s="20">
        <f>'DOE25'!L204+'DOE25'!L222+'DOE25'!L240-F8-G8-D9-D11</f>
        <v>215209</v>
      </c>
      <c r="F8" s="255">
        <f>'DOE25'!J204+'DOE25'!J222+'DOE25'!J240</f>
        <v>0</v>
      </c>
      <c r="G8" s="53">
        <f>'DOE25'!K204+'DOE25'!K222+'DOE25'!K240</f>
        <v>3730</v>
      </c>
      <c r="H8" s="259"/>
    </row>
    <row r="9" spans="1:9" x14ac:dyDescent="0.2">
      <c r="A9" s="32">
        <v>2310</v>
      </c>
      <c r="B9" t="s">
        <v>818</v>
      </c>
      <c r="C9" s="245">
        <f t="shared" si="0"/>
        <v>22269</v>
      </c>
      <c r="D9" s="244">
        <v>22269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3500</v>
      </c>
      <c r="D10" s="243"/>
      <c r="E10" s="244">
        <v>3500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148480</v>
      </c>
      <c r="D11" s="244">
        <v>148480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450098</v>
      </c>
      <c r="D12" s="20">
        <f>'DOE25'!L205+'DOE25'!L223+'DOE25'!L241-F12-G12</f>
        <v>448598</v>
      </c>
      <c r="E12" s="243"/>
      <c r="F12" s="255">
        <f>'DOE25'!J205+'DOE25'!J223+'DOE25'!J241</f>
        <v>0</v>
      </c>
      <c r="G12" s="53">
        <f>'DOE25'!K205+'DOE25'!K223+'DOE25'!K241</f>
        <v>1500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457403</v>
      </c>
      <c r="D14" s="20">
        <f>'DOE25'!L207+'DOE25'!L225+'DOE25'!L243-F14-G14</f>
        <v>454875</v>
      </c>
      <c r="E14" s="243"/>
      <c r="F14" s="255">
        <f>'DOE25'!J207+'DOE25'!J225+'DOE25'!J243</f>
        <v>2528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668215</v>
      </c>
      <c r="D15" s="20">
        <f>'DOE25'!L208+'DOE25'!L226+'DOE25'!L244-F15-G15</f>
        <v>668215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79213</v>
      </c>
      <c r="D29" s="20">
        <f>'DOE25'!L358+'DOE25'!L359+'DOE25'!L360-'DOE25'!I367-F29-G29</f>
        <v>74734</v>
      </c>
      <c r="E29" s="243"/>
      <c r="F29" s="255">
        <f>'DOE25'!J358+'DOE25'!J359+'DOE25'!J360</f>
        <v>4339</v>
      </c>
      <c r="G29" s="53">
        <f>'DOE25'!K358+'DOE25'!K359+'DOE25'!K360</f>
        <v>140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83668</v>
      </c>
      <c r="D31" s="20">
        <f>'DOE25'!L290+'DOE25'!L309+'DOE25'!L328+'DOE25'!L333+'DOE25'!L334+'DOE25'!L335-F31-G31</f>
        <v>51895</v>
      </c>
      <c r="E31" s="243"/>
      <c r="F31" s="255">
        <f>'DOE25'!J290+'DOE25'!J309+'DOE25'!J328+'DOE25'!J333+'DOE25'!J334+'DOE25'!J335</f>
        <v>31773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12585047</v>
      </c>
      <c r="E33" s="246">
        <f>SUM(E5:E31)</f>
        <v>218709</v>
      </c>
      <c r="F33" s="246">
        <f>SUM(F5:F31)</f>
        <v>257261</v>
      </c>
      <c r="G33" s="246">
        <f>SUM(G5:G31)</f>
        <v>5720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218709</v>
      </c>
      <c r="E35" s="249"/>
    </row>
    <row r="36" spans="2:8" ht="12" thickTop="1" x14ac:dyDescent="0.2">
      <c r="B36" t="s">
        <v>815</v>
      </c>
      <c r="D36" s="20">
        <f>D33</f>
        <v>12585047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 Boston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1337480</v>
      </c>
      <c r="D8" s="95">
        <f>'DOE25'!G9</f>
        <v>0</v>
      </c>
      <c r="E8" s="95">
        <f>'DOE25'!H9</f>
        <v>65342</v>
      </c>
      <c r="F8" s="95">
        <f>'DOE25'!I9</f>
        <v>15295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-67932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14373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190083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17845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16871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6055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1374779</v>
      </c>
      <c r="D18" s="41">
        <f>SUM(D8:D17)</f>
        <v>0</v>
      </c>
      <c r="E18" s="41">
        <f>SUM(E8:E17)</f>
        <v>15255</v>
      </c>
      <c r="F18" s="41">
        <f>SUM(F8:F17)</f>
        <v>15295</v>
      </c>
      <c r="G18" s="41">
        <f>SUM(G8:G17)</f>
        <v>190083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342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670</v>
      </c>
      <c r="D29" s="95">
        <f>'DOE25'!G30</f>
        <v>0</v>
      </c>
      <c r="E29" s="95">
        <f>'DOE25'!H30</f>
        <v>15255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1012</v>
      </c>
      <c r="D31" s="41">
        <f>SUM(D21:D30)</f>
        <v>0</v>
      </c>
      <c r="E31" s="41">
        <f>SUM(E21:E30)</f>
        <v>15255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16871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5218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15295</v>
      </c>
      <c r="G47" s="95">
        <f>'DOE25'!J48</f>
        <v>190083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671127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630551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1373767</v>
      </c>
      <c r="D50" s="41">
        <f>SUM(D34:D49)</f>
        <v>0</v>
      </c>
      <c r="E50" s="41">
        <f>SUM(E34:E49)</f>
        <v>0</v>
      </c>
      <c r="F50" s="41">
        <f>SUM(F34:F49)</f>
        <v>15295</v>
      </c>
      <c r="G50" s="41">
        <f>SUM(G34:G49)</f>
        <v>190083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1374779</v>
      </c>
      <c r="D51" s="41">
        <f>D50+D31</f>
        <v>0</v>
      </c>
      <c r="E51" s="41">
        <f>E50+E31</f>
        <v>15255</v>
      </c>
      <c r="F51" s="41">
        <f>F50+F31</f>
        <v>15295</v>
      </c>
      <c r="G51" s="41">
        <f>G50+G31</f>
        <v>190083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8806961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23285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2293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77027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16503</v>
      </c>
      <c r="D61" s="95">
        <f>SUM('DOE25'!G98:G110)</f>
        <v>0</v>
      </c>
      <c r="E61" s="95">
        <f>SUM('DOE25'!H98:H110)</f>
        <v>7809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42081</v>
      </c>
      <c r="D62" s="130">
        <f>SUM(D57:D61)</f>
        <v>77027</v>
      </c>
      <c r="E62" s="130">
        <f>SUM(E57:E61)</f>
        <v>7809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8849042</v>
      </c>
      <c r="D63" s="22">
        <f>D56+D62</f>
        <v>77027</v>
      </c>
      <c r="E63" s="22">
        <f>E56+E62</f>
        <v>7809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2450524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1284347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3734871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1685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1685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3734871</v>
      </c>
      <c r="D81" s="130">
        <f>SUM(D79:D80)+D78+D70</f>
        <v>1685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7995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84787</v>
      </c>
      <c r="D88" s="95">
        <f>SUM('DOE25'!G153:G161)</f>
        <v>23266</v>
      </c>
      <c r="E88" s="95">
        <f>SUM('DOE25'!H153:H161)</f>
        <v>45249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84787</v>
      </c>
      <c r="D91" s="131">
        <f>SUM(D85:D90)</f>
        <v>23266</v>
      </c>
      <c r="E91" s="131">
        <f>SUM(E85:E90)</f>
        <v>53244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19807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19807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765</v>
      </c>
      <c r="C104" s="86">
        <f>C63+C81+C91+C103</f>
        <v>12668700</v>
      </c>
      <c r="D104" s="86">
        <f>D63+D81+D91+D103</f>
        <v>121785</v>
      </c>
      <c r="E104" s="86">
        <f>E63+E81+E91+E103</f>
        <v>61053</v>
      </c>
      <c r="F104" s="86">
        <f>F63+F81+F91+F103</f>
        <v>0</v>
      </c>
      <c r="G104" s="86">
        <f>G63+G81+G103</f>
        <v>30000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8415371</v>
      </c>
      <c r="D109" s="24" t="s">
        <v>289</v>
      </c>
      <c r="E109" s="95">
        <f>('DOE25'!L276)+('DOE25'!L295)+('DOE25'!L314)</f>
        <v>49119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1799304</v>
      </c>
      <c r="D110" s="24" t="s">
        <v>289</v>
      </c>
      <c r="E110" s="95">
        <f>('DOE25'!L277)+('DOE25'!L296)+('DOE25'!L315)</f>
        <v>27876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58941</v>
      </c>
      <c r="D112" s="24" t="s">
        <v>289</v>
      </c>
      <c r="E112" s="95">
        <f>+('DOE25'!L279)+('DOE25'!L298)+('DOE25'!L317)</f>
        <v>1600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10273616</v>
      </c>
      <c r="D115" s="86">
        <f>SUM(D109:D114)</f>
        <v>0</v>
      </c>
      <c r="E115" s="86">
        <f>SUM(E109:E114)</f>
        <v>78595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512489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148847</v>
      </c>
      <c r="D119" s="24" t="s">
        <v>289</v>
      </c>
      <c r="E119" s="95">
        <f>+('DOE25'!L282)+('DOE25'!L301)+('DOE25'!L320)</f>
        <v>5073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389688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450098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457403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668215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124468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2626740</v>
      </c>
      <c r="D128" s="86">
        <f>SUM(D118:D127)</f>
        <v>124468</v>
      </c>
      <c r="E128" s="86">
        <f>SUM(E118:E127)</f>
        <v>5073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19807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49807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12950163</v>
      </c>
      <c r="D145" s="86">
        <f>(D115+D128+D144)</f>
        <v>124468</v>
      </c>
      <c r="E145" s="86">
        <f>(E115+E128+E144)</f>
        <v>83668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4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New Boston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11665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11665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8464490</v>
      </c>
      <c r="D10" s="182">
        <f>ROUND((C10/$C$28)*100,1)</f>
        <v>65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1827180</v>
      </c>
      <c r="D11" s="182">
        <f>ROUND((C11/$C$28)*100,1)</f>
        <v>14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60541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512489</v>
      </c>
      <c r="D15" s="182">
        <f t="shared" ref="D15:D27" si="0">ROUND((C15/$C$28)*100,1)</f>
        <v>3.9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153920</v>
      </c>
      <c r="D16" s="182">
        <f t="shared" si="0"/>
        <v>1.2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389688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450098</v>
      </c>
      <c r="D18" s="182">
        <f t="shared" si="0"/>
        <v>3.5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457403</v>
      </c>
      <c r="D20" s="182">
        <f t="shared" si="0"/>
        <v>3.5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668215</v>
      </c>
      <c r="D21" s="182">
        <f t="shared" si="0"/>
        <v>5.0999999999999996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47441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13031465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13031465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8806961</v>
      </c>
      <c r="D35" s="182">
        <f t="shared" ref="D35:D40" si="1">ROUND((C35/$C$41)*100,1)</f>
        <v>69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49890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3734871</v>
      </c>
      <c r="D37" s="182">
        <f t="shared" si="1"/>
        <v>29.3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1685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161297</v>
      </c>
      <c r="D39" s="182">
        <f t="shared" si="1"/>
        <v>1.3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12754704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New Boston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2015-09-21T12:45:29Z</cp:lastPrinted>
  <dcterms:created xsi:type="dcterms:W3CDTF">1997-12-04T19:04:30Z</dcterms:created>
  <dcterms:modified xsi:type="dcterms:W3CDTF">2015-09-24T15:16:29Z</dcterms:modified>
</cp:coreProperties>
</file>