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C8" i="13" s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C21" i="10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9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E123" i="2"/>
  <c r="C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F460" i="1"/>
  <c r="G460" i="1"/>
  <c r="H460" i="1"/>
  <c r="I460" i="1"/>
  <c r="F461" i="1"/>
  <c r="G461" i="1"/>
  <c r="H640" i="1" s="1"/>
  <c r="J640" i="1" s="1"/>
  <c r="H461" i="1"/>
  <c r="F470" i="1"/>
  <c r="G470" i="1"/>
  <c r="G476" i="1" s="1"/>
  <c r="H623" i="1" s="1"/>
  <c r="J623" i="1" s="1"/>
  <c r="H470" i="1"/>
  <c r="H476" i="1" s="1"/>
  <c r="H624" i="1" s="1"/>
  <c r="J624" i="1" s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H571" i="1" s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G164" i="2"/>
  <c r="C18" i="2"/>
  <c r="C26" i="10"/>
  <c r="L328" i="1"/>
  <c r="L351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J571" i="1"/>
  <c r="L433" i="1"/>
  <c r="L419" i="1"/>
  <c r="D81" i="2"/>
  <c r="I169" i="1"/>
  <c r="H169" i="1"/>
  <c r="J643" i="1"/>
  <c r="I476" i="1"/>
  <c r="H625" i="1" s="1"/>
  <c r="J625" i="1" s="1"/>
  <c r="F169" i="1"/>
  <c r="J140" i="1"/>
  <c r="F571" i="1"/>
  <c r="I552" i="1"/>
  <c r="G22" i="2"/>
  <c r="J552" i="1"/>
  <c r="H140" i="1"/>
  <c r="L401" i="1"/>
  <c r="C139" i="2" s="1"/>
  <c r="L393" i="1"/>
  <c r="A13" i="12"/>
  <c r="F22" i="13"/>
  <c r="H25" i="13"/>
  <c r="C25" i="13" s="1"/>
  <c r="L560" i="1"/>
  <c r="J545" i="1"/>
  <c r="F338" i="1"/>
  <c r="F352" i="1" s="1"/>
  <c r="G192" i="1"/>
  <c r="H192" i="1"/>
  <c r="C35" i="10"/>
  <c r="L309" i="1"/>
  <c r="J655" i="1"/>
  <c r="J645" i="1"/>
  <c r="I571" i="1"/>
  <c r="G36" i="2"/>
  <c r="L565" i="1"/>
  <c r="C22" i="13"/>
  <c r="C138" i="2"/>
  <c r="H33" i="13"/>
  <c r="J634" i="1" l="1"/>
  <c r="J651" i="1"/>
  <c r="L247" i="1"/>
  <c r="I662" i="1"/>
  <c r="J649" i="1"/>
  <c r="K598" i="1"/>
  <c r="G647" i="1" s="1"/>
  <c r="J647" i="1" s="1"/>
  <c r="H545" i="1"/>
  <c r="K551" i="1"/>
  <c r="H552" i="1"/>
  <c r="L534" i="1"/>
  <c r="I545" i="1"/>
  <c r="G545" i="1"/>
  <c r="L529" i="1"/>
  <c r="K549" i="1"/>
  <c r="L524" i="1"/>
  <c r="F552" i="1"/>
  <c r="J476" i="1"/>
  <c r="H626" i="1" s="1"/>
  <c r="J636" i="1"/>
  <c r="I452" i="1"/>
  <c r="I461" i="1" s="1"/>
  <c r="H642" i="1" s="1"/>
  <c r="J644" i="1"/>
  <c r="C29" i="10"/>
  <c r="D145" i="2"/>
  <c r="L362" i="1"/>
  <c r="I661" i="1"/>
  <c r="E124" i="2"/>
  <c r="E128" i="2" s="1"/>
  <c r="J338" i="1"/>
  <c r="J352" i="1" s="1"/>
  <c r="L290" i="1"/>
  <c r="D31" i="13" s="1"/>
  <c r="C31" i="13" s="1"/>
  <c r="H660" i="1"/>
  <c r="H664" i="1" s="1"/>
  <c r="H667" i="1" s="1"/>
  <c r="C123" i="2"/>
  <c r="I257" i="1"/>
  <c r="I271" i="1" s="1"/>
  <c r="C110" i="2"/>
  <c r="H257" i="1"/>
  <c r="H271" i="1" s="1"/>
  <c r="K257" i="1"/>
  <c r="K271" i="1" s="1"/>
  <c r="G257" i="1"/>
  <c r="G271" i="1" s="1"/>
  <c r="F257" i="1"/>
  <c r="F271" i="1" s="1"/>
  <c r="D5" i="13"/>
  <c r="C5" i="13" s="1"/>
  <c r="L229" i="1"/>
  <c r="G660" i="1" s="1"/>
  <c r="G664" i="1" s="1"/>
  <c r="E16" i="13"/>
  <c r="C16" i="13" s="1"/>
  <c r="C17" i="10"/>
  <c r="C20" i="10"/>
  <c r="C121" i="2"/>
  <c r="C120" i="2"/>
  <c r="E33" i="13"/>
  <c r="D35" i="13" s="1"/>
  <c r="C16" i="10"/>
  <c r="L211" i="1"/>
  <c r="C10" i="10"/>
  <c r="C109" i="2"/>
  <c r="C115" i="2" s="1"/>
  <c r="C8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L257" i="1" l="1"/>
  <c r="L271" i="1" s="1"/>
  <c r="G632" i="1" s="1"/>
  <c r="J632" i="1" s="1"/>
  <c r="K552" i="1"/>
  <c r="L545" i="1"/>
  <c r="H646" i="1"/>
  <c r="J646" i="1" s="1"/>
  <c r="L338" i="1"/>
  <c r="L352" i="1" s="1"/>
  <c r="G633" i="1" s="1"/>
  <c r="J633" i="1" s="1"/>
  <c r="H672" i="1"/>
  <c r="C6" i="10" s="1"/>
  <c r="G667" i="1"/>
  <c r="G672" i="1"/>
  <c r="C5" i="10" s="1"/>
  <c r="C128" i="2"/>
  <c r="C145" i="2" s="1"/>
  <c r="F660" i="1"/>
  <c r="F664" i="1" s="1"/>
  <c r="F667" i="1" s="1"/>
  <c r="C28" i="10"/>
  <c r="D22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 l="1"/>
  <c r="F672" i="1"/>
  <c r="C4" i="10" s="1"/>
  <c r="D20" i="10"/>
  <c r="I660" i="1"/>
  <c r="I664" i="1" s="1"/>
  <c r="I672" i="1" s="1"/>
  <c r="C7" i="10" s="1"/>
  <c r="D26" i="10"/>
  <c r="D25" i="10"/>
  <c r="D12" i="10"/>
  <c r="D27" i="10"/>
  <c r="D15" i="10"/>
  <c r="D16" i="10"/>
  <c r="D10" i="10"/>
  <c r="D17" i="10"/>
  <c r="D24" i="10"/>
  <c r="D18" i="10"/>
  <c r="C30" i="10"/>
  <c r="D19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<sst xmlns="http://schemas.openxmlformats.org/spreadsheetml/2006/main" count="3954" uniqueCount="912">
  <si>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</si>
  <si>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</si>
  <si>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</si>
  <si>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</si>
  <si>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</si>
  <si>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</si>
  <si>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</si>
  <si>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</si>
  <si>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</si>
  <si>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</si>
  <si>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</si>
  <si>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</si>
  <si>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</si>
  <si>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</si>
  <si>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</si>
  <si>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</si>
  <si>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</si>
  <si>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</si>
  <si>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</si>
  <si>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</si>
  <si>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</si>
  <si>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</si>
  <si>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</si>
  <si>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</si>
  <si>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</si>
  <si>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</si>
  <si>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</si>
  <si>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</si>
  <si>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</si>
  <si>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</si>
  <si>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</si>
  <si>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</si>
  <si>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</si>
  <si>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</si>
  <si>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</si>
  <si>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</si>
  <si>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</si>
  <si>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</si>
  <si>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</si>
  <si>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</si>
  <si>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</si>
  <si>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</si>
  <si>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</si>
  <si>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</si>
  <si>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</si>
  <si>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</si>
  <si>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</si>
  <si>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</si>
  <si>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</si>
  <si>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</si>
  <si>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</si>
  <si>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</si>
  <si>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</si>
  <si>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</si>
  <si>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</si>
  <si>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</si>
  <si>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</si>
  <si>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</si>
  <si>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</si>
  <si>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</si>
  <si>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</si>
  <si>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</si>
  <si>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</si>
  <si>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</si>
  <si>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</si>
  <si>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</si>
  <si>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</si>
  <si>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</si>
  <si>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</si>
  <si>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</si>
  <si>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</si>
  <si>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</si>
  <si>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</si>
  <si>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</si>
  <si>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</si>
  <si>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</si>
  <si>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</si>
  <si>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</si>
  <si>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</si>
  <si>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</si>
  <si>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</si>
  <si>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</si>
  <si>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</si>
  <si>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</si>
  <si>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</si>
  <si>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</si>
  <si>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</si>
  <si>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</si>
  <si>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</si>
  <si>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</si>
  <si>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</si>
  <si>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</si>
  <si>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</si>
  <si>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</si>
  <si>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</si>
  <si>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</si>
  <si>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</si>
  <si>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</si>
  <si>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</si>
  <si>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</si>
  <si>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</si>
  <si>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</si>
  <si>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</si>
  <si>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</si>
  <si>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</si>
  <si>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</si>
  <si>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</si>
  <si>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</si>
  <si>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</si>
  <si>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</si>
  <si>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</si>
  <si>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</si>
  <si>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</si>
  <si>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</si>
  <si>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</si>
  <si>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</si>
  <si>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</si>
  <si>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</si>
  <si>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</si>
  <si>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</si>
  <si>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</si>
  <si>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</si>
  <si>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</si>
  <si>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</si>
  <si>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</si>
  <si>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</si>
  <si>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</si>
  <si>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</si>
  <si>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</si>
  <si>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</si>
  <si>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</si>
  <si>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</si>
  <si>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</si>
  <si>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</si>
  <si>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</si>
  <si>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</si>
  <si>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</si>
  <si>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</si>
  <si>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</si>
  <si>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</si>
  <si>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</si>
  <si>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</si>
  <si>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</si>
  <si>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</si>
  <si>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</si>
  <si>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</si>
  <si>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</si>
  <si>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</si>
  <si>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</si>
  <si>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</si>
  <si>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</si>
  <si>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</si>
  <si>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</si>
  <si>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</si>
  <si>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</si>
  <si>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</si>
  <si>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</si>
  <si>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</si>
  <si>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</si>
  <si>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</si>
  <si>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</si>
  <si>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</si>
  <si>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</si>
  <si>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</si>
  <si>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</si>
  <si>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</si>
  <si>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</si>
  <si>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</si>
  <si>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</si>
  <si>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</si>
  <si>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</si>
  <si>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</si>
  <si>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</si>
  <si>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</si>
  <si>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</si>
  <si>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</si>
  <si>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</si>
  <si>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</si>
  <si>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</si>
  <si>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</si>
  <si>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</si>
  <si>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</si>
  <si>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</si>
  <si>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</si>
  <si>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</si>
  <si>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</si>
  <si>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</si>
  <si>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</si>
  <si>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</si>
  <si>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</si>
  <si>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</si>
  <si>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</si>
  <si>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</si>
  <si>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</si>
  <si>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</si>
  <si>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</si>
  <si>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</si>
  <si>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</si>
  <si>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</si>
  <si>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</si>
  <si>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</si>
  <si>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</si>
  <si>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</si>
  <si>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</si>
  <si>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</si>
  <si>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</si>
  <si>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</si>
  <si>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</si>
  <si>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</si>
  <si>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</si>
  <si>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</si>
  <si>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</si>
  <si>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</si>
  <si>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</si>
  <si>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</si>
  <si>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</si>
  <si>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</si>
  <si>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</si>
  <si>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</si>
  <si>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</si>
  <si>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</si>
  <si>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</si>
  <si>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</si>
  <si>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</si>
  <si>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</si>
  <si>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</si>
  <si>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</si>
  <si>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</si>
  <si>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</si>
  <si>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</si>
  <si>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</si>
  <si>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</si>
  <si>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</si>
  <si>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</si>
  <si>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</si>
  <si>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</si>
  <si>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</si>
  <si>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</si>
  <si>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</si>
  <si>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</si>
  <si>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</si>
  <si>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</si>
  <si>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</si>
  <si>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</si>
  <si>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</si>
  <si>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</si>
  <si>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</si>
  <si>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</si>
  <si>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</si>
  <si>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</si>
  <si>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</si>
  <si>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</si>
  <si>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</si>
  <si>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</si>
  <si>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</si>
  <si>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</si>
  <si>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</si>
  <si>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</si>
  <si>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</si>
  <si>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</si>
  <si>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</si>
  <si>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</si>
  <si>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</si>
  <si>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</si>
  <si>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</si>
  <si>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</si>
  <si>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</si>
  <si>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</si>
  <si>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</si>
  <si>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</si>
  <si>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</si>
  <si>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</si>
  <si>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</si>
  <si>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</si>
  <si>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</si>
  <si>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</si>
  <si>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</si>
  <si>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</si>
  <si>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</si>
  <si>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</si>
  <si>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</si>
  <si>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</si>
  <si>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</si>
  <si>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</si>
  <si>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</si>
  <si>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</si>
  <si>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</si>
  <si>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</si>
  <si>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</si>
  <si>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</si>
  <si>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</si>
  <si>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</si>
  <si>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</si>
  <si>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</si>
  <si>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</si>
  <si>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</si>
  <si>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</si>
  <si>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</si>
  <si>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</si>
  <si>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</si>
  <si>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</si>
  <si>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</si>
  <si>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</si>
  <si>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</si>
  <si>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</si>
  <si>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</si>
  <si>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</si>
  <si>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</si>
  <si>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</si>
  <si>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</si>
  <si>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</si>
  <si>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</si>
  <si>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</si>
  <si>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</si>
  <si>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</si>
  <si>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</si>
  <si>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</si>
  <si>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</si>
  <si>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</si>
  <si>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</si>
  <si>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</si>
  <si>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</si>
  <si>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</si>
  <si>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</si>
  <si>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</si>
  <si>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</si>
  <si>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</si>
  <si>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</si>
  <si>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</si>
  <si>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</si>
  <si>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</si>
  <si>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</si>
  <si>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</si>
  <si>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</si>
  <si>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</si>
  <si>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</si>
  <si>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</si>
  <si>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</si>
  <si>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</si>
  <si>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</si>
  <si>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</si>
  <si>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</si>
  <si>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</si>
  <si>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</si>
  <si>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</si>
  <si>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</si>
  <si>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</si>
  <si>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</si>
  <si>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</si>
  <si>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</si>
  <si>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</si>
  <si>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</si>
  <si>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</si>
  <si>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</si>
  <si>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</si>
  <si>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</si>
  <si>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</si>
  <si>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</si>
  <si>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</si>
  <si>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</si>
  <si>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</si>
  <si>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</si>
  <si>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</si>
  <si>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</si>
  <si>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</si>
  <si>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</si>
  <si>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</si>
  <si>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</si>
  <si>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</si>
  <si>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</si>
  <si>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</si>
  <si>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</si>
  <si>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</si>
  <si>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</si>
  <si>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</si>
  <si>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</si>
  <si>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</si>
  <si>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</si>
  <si>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</si>
  <si>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</si>
  <si>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</si>
  <si>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</si>
  <si>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</si>
  <si>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</si>
  <si>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</si>
  <si>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</si>
  <si>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</si>
  <si>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</si>
  <si>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</si>
  <si>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</si>
  <si>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</si>
  <si>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</si>
  <si>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</si>
  <si>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</si>
  <si>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</si>
  <si>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</si>
  <si>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</si>
  <si>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</si>
  <si>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</si>
  <si>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</si>
  <si>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</si>
  <si>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</si>
  <si>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</si>
  <si>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</si>
  <si>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</si>
  <si>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</si>
  <si>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</si>
  <si>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</si>
  <si>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</si>
  <si>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</si>
  <si>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</si>
  <si>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</si>
  <si>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</si>
  <si>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</si>
  <si>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</si>
  <si>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</si>
  <si>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</si>
  <si>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</si>
  <si>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</si>
  <si>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</si>
  <si>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</si>
  <si>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</si>
  <si>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</si>
  <si>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</si>
  <si>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</si>
  <si>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</si>
  <si>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</si>
  <si>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</si>
  <si>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</si>
  <si>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</si>
  <si>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</si>
  <si>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</si>
  <si>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</si>
  <si>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</si>
  <si>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</si>
  <si>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</si>
  <si>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</si>
  <si>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</si>
  <si>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</si>
  <si>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</si>
  <si>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</si>
  <si>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</si>
  <si>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</si>
  <si>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</si>
  <si>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</si>
  <si>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</si>
  <si>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</si>
  <si>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</si>
  <si>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</si>
  <si>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</si>
  <si>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</si>
  <si>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</si>
  <si>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</si>
  <si>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</si>
  <si>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</si>
  <si>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</si>
  <si>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</si>
  <si>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</si>
  <si>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</si>
  <si>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</si>
  <si>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</si>
  <si>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</si>
  <si>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</si>
  <si>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</si>
  <si>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</si>
  <si>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</si>
  <si>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</si>
  <si>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</si>
  <si>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</si>
  <si>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</si>
  <si>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</si>
  <si>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</si>
  <si>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</si>
  <si>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</si>
  <si>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</si>
  <si>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</si>
  <si>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</si>
  <si>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</si>
  <si>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</si>
  <si>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</si>
  <si>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</si>
  <si>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</si>
  <si>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</si>
  <si>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</si>
  <si>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</si>
  <si>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</si>
  <si>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</si>
  <si>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</si>
  <si>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</si>
  <si>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</si>
  <si>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</si>
  <si>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</si>
  <si>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</si>
  <si>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</si>
  <si>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</si>
  <si>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</si>
  <si>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</si>
  <si>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</si>
  <si>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</si>
  <si>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</si>
  <si>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</si>
  <si>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</si>
  <si>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</si>
  <si>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</si>
  <si>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</si>
  <si>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</si>
  <si>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</si>
  <si>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</si>
  <si>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</si>
  <si>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</si>
  <si>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</si>
  <si>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</si>
  <si>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</si>
  <si>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</si>
  <si>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</si>
  <si>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</si>
  <si>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</si>
  <si>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</si>
  <si>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</si>
  <si>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</si>
  <si>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</si>
  <si>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</si>
  <si>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</si>
  <si>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</si>
  <si>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</si>
  <si>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</si>
  <si>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</si>
  <si>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</si>
  <si>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</si>
  <si>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</si>
  <si>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</si>
  <si>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</si>
  <si>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</si>
  <si>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</si>
  <si>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</si>
  <si>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</si>
  <si>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</si>
  <si>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</si>
  <si>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</si>
  <si>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</si>
  <si>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</si>
  <si>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</si>
  <si>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</si>
  <si>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</si>
  <si>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</si>
  <si>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</si>
  <si>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</si>
  <si>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</si>
  <si>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</si>
  <si>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</si>
  <si>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</si>
  <si>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</si>
  <si>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</si>
  <si>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</si>
  <si>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</si>
  <si>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</si>
  <si>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</si>
  <si>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</si>
  <si>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</si>
  <si>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</si>
  <si>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</si>
  <si>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</si>
  <si>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</si>
  <si>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</si>
  <si>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</si>
  <si>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</si>
  <si>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</si>
  <si>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</si>
  <si>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</si>
  <si>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</si>
  <si>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</si>
  <si>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</si>
  <si>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</si>
  <si>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</si>
  <si>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</si>
  <si>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</si>
  <si>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</si>
  <si>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</si>
  <si>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</si>
  <si>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</si>
  <si>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</si>
  <si>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</si>
  <si>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</si>
  <si>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</si>
  <si>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</si>
  <si>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</si>
  <si>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</si>
  <si>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</si>
  <si>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</si>
  <si>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</si>
  <si>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</si>
  <si>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</si>
  <si>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</si>
  <si>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</si>
  <si>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</si>
  <si>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</si>
  <si>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</si>
  <si>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</si>
  <si>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</si>
  <si>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</si>
  <si>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</si>
  <si>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</si>
  <si>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</si>
  <si>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</si>
  <si>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</si>
  <si>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</si>
  <si>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</si>
  <si>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</si>
  <si>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</si>
  <si>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</si>
  <si>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</si>
  <si>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</si>
  <si>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</si>
  <si>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</si>
  <si>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</si>
  <si>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</si>
  <si>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</si>
  <si>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</si>
  <si>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</si>
  <si>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</si>
  <si>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</si>
  <si>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</si>
  <si>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</si>
  <si>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</si>
  <si>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</si>
  <si>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</si>
  <si>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</si>
  <si>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</si>
  <si>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</si>
  <si>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</si>
  <si>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</si>
  <si>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</si>
  <si>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</si>
  <si>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</si>
  <si>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</si>
  <si>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</si>
  <si>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</si>
  <si>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</si>
  <si>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</si>
  <si>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</si>
  <si>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</si>
  <si>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</si>
  <si>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</si>
  <si>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</si>
  <si>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</si>
  <si>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</si>
  <si>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</si>
  <si>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</si>
  <si>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</si>
  <si>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</si>
  <si>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</si>
  <si>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</si>
  <si>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</si>
  <si>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</si>
  <si>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</si>
  <si>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</si>
  <si>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</si>
  <si>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</si>
  <si>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</si>
  <si>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</si>
  <si>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</si>
  <si>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</si>
  <si>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</si>
  <si>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</si>
  <si>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</si>
  <si>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</si>
  <si>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</si>
  <si>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</si>
  <si>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</si>
  <si>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</si>
  <si>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</si>
  <si>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</si>
  <si>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</si>
  <si>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</si>
  <si>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</si>
  <si>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</si>
  <si>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</si>
  <si>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</si>
  <si>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</si>
  <si>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</si>
  <si>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</si>
  <si>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</si>
  <si>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</si>
  <si>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</si>
  <si>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</si>
  <si>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</si>
  <si>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</si>
  <si>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</si>
  <si>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</si>
  <si>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</si>
  <si>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</si>
  <si>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</si>
  <si>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</si>
  <si>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</si>
  <si>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</si>
  <si>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</si>
  <si>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</si>
  <si>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</si>
  <si>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</si>
  <si>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</si>
  <si>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</si>
  <si>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</si>
  <si>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</si>
  <si>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</si>
  <si>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</si>
  <si>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</si>
  <si>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</si>
  <si>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</si>
  <si>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</si>
  <si>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</si>
  <si>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</si>
  <si>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</si>
  <si>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</si>
  <si>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</si>
  <si>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</si>
  <si>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</si>
  <si>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</si>
  <si>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</si>
  <si>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</si>
  <si>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</si>
  <si>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</si>
  <si>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</si>
  <si>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</si>
  <si>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</si>
  <si>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</si>
  <si>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</si>
  <si>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</si>
  <si>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</si>
  <si>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</si>
  <si>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</si>
  <si>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</si>
  <si>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</si>
  <si>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</si>
  <si>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</si>
  <si>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</si>
  <si>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</si>
  <si>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</si>
  <si>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</si>
  <si>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</si>
  <si>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</si>
  <si>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</si>
  <si>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</si>
  <si>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</si>
  <si>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</si>
  <si>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</si>
  <si>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</si>
  <si>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</si>
  <si>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</si>
  <si>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</si>
  <si>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</si>
  <si>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</si>
  <si>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</si>
  <si>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</si>
  <si>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</si>
  <si>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</si>
  <si>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</si>
  <si>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</si>
  <si>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</si>
  <si>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</si>
  <si>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</si>
  <si>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</si>
  <si>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</si>
  <si>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</si>
  <si>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</si>
  <si>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</si>
  <si>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</si>
  <si>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</si>
  <si>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</si>
  <si>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</si>
  <si>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</si>
  <si>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</si>
  <si>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</si>
  <si>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</si>
  <si>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</si>
  <si>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</si>
  <si>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</si>
  <si>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</si>
  <si>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</si>
  <si>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</si>
  <si>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</si>
  <si>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</si>
  <si>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</si>
  <si>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</si>
  <si>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</si>
  <si>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</si>
  <si>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</si>
  <si>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</si>
  <si>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</si>
  <si>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</si>
  <si>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</si>
  <si>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</si>
  <si>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</si>
  <si>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</si>
  <si>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</si>
  <si>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</si>
  <si>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</si>
  <si>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</si>
  <si>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</si>
  <si>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</si>
  <si>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</si>
  <si>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</si>
  <si>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</si>
  <si>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</si>
  <si>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</si>
  <si>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</si>
  <si>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</si>
  <si>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</si>
  <si>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</si>
  <si>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</si>
  <si>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</si>
  <si>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</si>
  <si>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</si>
  <si>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</si>
  <si>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</si>
  <si>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</si>
  <si>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</si>
  <si>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</si>
  <si>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</si>
  <si>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</si>
  <si>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</si>
  <si>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</si>
  <si>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</si>
  <si>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</si>
  <si>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</si>
  <si>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</si>
  <si>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</si>
  <si>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</si>
  <si>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</si>
  <si>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</si>
  <si>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</si>
  <si>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</si>
  <si>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</si>
  <si>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</si>
  <si>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</si>
  <si>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</si>
  <si>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</si>
  <si>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</si>
  <si>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</si>
  <si>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</si>
  <si>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</si>
  <si>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</si>
  <si>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</si>
  <si>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</si>
  <si>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</si>
  <si>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</si>
  <si>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</si>
  <si>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</si>
  <si>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</si>
  <si>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</si>
  <si>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</si>
  <si>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</si>
  <si>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</si>
  <si>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</si>
  <si>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</si>
  <si>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</si>
  <si>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</si>
  <si>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</si>
  <si>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</si>
  <si>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</si>
  <si>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</si>
  <si>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</si>
  <si>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</si>
  <si>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</si>
  <si>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</si>
  <si>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</si>
  <si>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</si>
  <si>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</si>
  <si>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</si>
  <si>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</si>
  <si>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</si>
  <si>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</si>
  <si>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</si>
  <si>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</si>
  <si>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</si>
  <si>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</si>
  <si>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</si>
  <si>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</si>
  <si>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</si>
  <si>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</si>
  <si>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</si>
  <si>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</si>
  <si>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</si>
  <si>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</si>
  <si>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</si>
  <si>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</si>
  <si>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</si>
  <si>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</si>
  <si>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</si>
  <si>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</si>
  <si>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</si>
  <si>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</si>
  <si>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</si>
  <si>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</si>
  <si>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</si>
  <si>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</si>
  <si>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</si>
  <si>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</si>
  <si>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</si>
  <si>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</si>
  <si>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</si>
  <si>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</si>
  <si>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</si>
  <si>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</si>
  <si>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</si>
  <si>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</si>
  <si>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</si>
  <si>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</si>
  <si>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</si>
  <si>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</si>
  <si>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</si>
  <si>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</si>
  <si>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New Castle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</si>
</sst>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381</v>
      </c>
      <c r="C2" s="21">
        <v>381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121181.75</v>
      </c>
      <c r="G9" s="18"/>
      <c r="H9" s="18"/>
      <c r="I9" s="18"/>
      <c r="J9" s="67">
        <f>SUM(I439)</f>
        <v>183699.92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13599.36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193.86</v>
      </c>
      <c r="G13" s="18">
        <v>52.36</v>
      </c>
      <c r="H13" s="18">
        <v>450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339.75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134974.96999999997</v>
      </c>
      <c r="G19" s="41">
        <f>SUM(G9:G18)</f>
        <v>52.36</v>
      </c>
      <c r="H19" s="41">
        <f>SUM(H9:H18)</f>
        <v>450</v>
      </c>
      <c r="I19" s="41">
        <f>SUM(I9:I18)</f>
        <v>339.75</v>
      </c>
      <c r="J19" s="41">
        <f>SUM(J9:J18)</f>
        <v>183699.92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52.36</v>
      </c>
      <c r="H22" s="18">
        <v>450</v>
      </c>
      <c r="I22" s="18"/>
      <c r="J22" s="67">
        <f>SUM(I448)</f>
        <v>13097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94.58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7277.75</v>
      </c>
      <c r="G24" s="18"/>
      <c r="H24" s="18"/>
      <c r="I24" s="18">
        <v>339.75</v>
      </c>
      <c r="J24" s="67">
        <f>SUM(I450)</f>
        <v>1128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1652.9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9025.23</v>
      </c>
      <c r="G32" s="41">
        <f>SUM(G22:G31)</f>
        <v>52.36</v>
      </c>
      <c r="H32" s="41">
        <f>SUM(H22:H31)</f>
        <v>450</v>
      </c>
      <c r="I32" s="41">
        <f>SUM(I22:I31)</f>
        <v>339.75</v>
      </c>
      <c r="J32" s="41">
        <f>SUM(J22:J31)</f>
        <v>14225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169474.92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95949.74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125949.74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169474.92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134974.97</v>
      </c>
      <c r="G52" s="41">
        <f>G51+G32</f>
        <v>52.36</v>
      </c>
      <c r="H52" s="41">
        <f>H51+H32</f>
        <v>450</v>
      </c>
      <c r="I52" s="41">
        <f>I51+I32</f>
        <v>339.75</v>
      </c>
      <c r="J52" s="41">
        <f>J51+J32</f>
        <v>183699.92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636602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636602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1865.08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57.65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557.14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557.14</v>
      </c>
      <c r="G111" s="41">
        <f>SUM(G96:G110)</f>
        <v>57.65</v>
      </c>
      <c r="H111" s="41">
        <f>SUM(H96:H110)</f>
        <v>0</v>
      </c>
      <c r="I111" s="41">
        <f>SUM(I96:I110)</f>
        <v>0</v>
      </c>
      <c r="J111" s="41">
        <f>SUM(J96:J110)</f>
        <v>1865.08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637159.14</v>
      </c>
      <c r="G112" s="41">
        <f>G60+G111</f>
        <v>57.65</v>
      </c>
      <c r="H112" s="41">
        <f>H60+H79+H94+H111</f>
        <v>0</v>
      </c>
      <c r="I112" s="41">
        <f>I60+I111</f>
        <v>0</v>
      </c>
      <c r="J112" s="41">
        <f>J60+J111</f>
        <v>1865.08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1441480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1441480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808.8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808.8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1442288.8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18646.32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897.33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1260.98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1260.98</v>
      </c>
      <c r="G162" s="41">
        <f>SUM(G150:G161)</f>
        <v>897.33</v>
      </c>
      <c r="H162" s="41">
        <f>SUM(H150:H161)</f>
        <v>18646.32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1260.98</v>
      </c>
      <c r="G169" s="41">
        <f>G147+G162+SUM(G163:G168)</f>
        <v>897.33</v>
      </c>
      <c r="H169" s="41">
        <f>H147+H162+SUM(H163:H168)</f>
        <v>18646.32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51539.75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51539.75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7517.72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7517.72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7517.72</v>
      </c>
      <c r="H192" s="41">
        <f>+H183+SUM(H188:H191)</f>
        <v>0</v>
      </c>
      <c r="I192" s="41">
        <f>I177+I183+SUM(I188:I191)</f>
        <v>51539.75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2080708.92</v>
      </c>
      <c r="G193" s="47">
        <f>G112+G140+G169+G192</f>
        <v>8472.7000000000007</v>
      </c>
      <c r="H193" s="47">
        <f>H112+H140+H169+H192</f>
        <v>18646.32</v>
      </c>
      <c r="I193" s="47">
        <f>I112+I140+I169+I192</f>
        <v>51539.75</v>
      </c>
      <c r="J193" s="47">
        <f>J112+J140+J192</f>
        <v>1865.08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489171.38</v>
      </c>
      <c r="G197" s="18">
        <v>207226.05</v>
      </c>
      <c r="H197" s="18">
        <v>13252.93</v>
      </c>
      <c r="I197" s="18">
        <v>1209.6199999999999</v>
      </c>
      <c r="J197" s="18"/>
      <c r="K197" s="18"/>
      <c r="L197" s="19">
        <f>SUM(F197:K197)</f>
        <v>710859.98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65296.44</v>
      </c>
      <c r="G198" s="18">
        <v>27255.52</v>
      </c>
      <c r="H198" s="18">
        <v>6620.97</v>
      </c>
      <c r="I198" s="18">
        <v>1598.09</v>
      </c>
      <c r="J198" s="18"/>
      <c r="K198" s="18">
        <v>380</v>
      </c>
      <c r="L198" s="19">
        <f>SUM(F198:K198)</f>
        <v>101151.02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3929.86</v>
      </c>
      <c r="G200" s="18">
        <v>306.67</v>
      </c>
      <c r="H200" s="18">
        <v>4411.93</v>
      </c>
      <c r="I200" s="18">
        <v>56.21</v>
      </c>
      <c r="J200" s="18"/>
      <c r="K200" s="18"/>
      <c r="L200" s="19">
        <f>SUM(F200:K200)</f>
        <v>8704.6699999999983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34537.96</v>
      </c>
      <c r="G202" s="18">
        <v>14416.56</v>
      </c>
      <c r="H202" s="18">
        <v>5469</v>
      </c>
      <c r="I202" s="18">
        <v>156.85</v>
      </c>
      <c r="J202" s="18"/>
      <c r="K202" s="18"/>
      <c r="L202" s="19">
        <f t="shared" ref="L202:L208" si="0">SUM(F202:K202)</f>
        <v>54580.369999999995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500</v>
      </c>
      <c r="G203" s="18">
        <v>4596.0200000000004</v>
      </c>
      <c r="H203" s="18">
        <v>9086.18</v>
      </c>
      <c r="I203" s="18">
        <v>1696.01</v>
      </c>
      <c r="J203" s="18">
        <v>6139</v>
      </c>
      <c r="K203" s="18">
        <v>89</v>
      </c>
      <c r="L203" s="19">
        <f t="shared" si="0"/>
        <v>22106.21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4120</v>
      </c>
      <c r="G204" s="18">
        <v>389.51</v>
      </c>
      <c r="H204" s="18">
        <v>102224.94</v>
      </c>
      <c r="I204" s="18">
        <v>32</v>
      </c>
      <c r="J204" s="18"/>
      <c r="K204" s="18">
        <v>4661.25</v>
      </c>
      <c r="L204" s="19">
        <f t="shared" si="0"/>
        <v>111427.7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22501.58</v>
      </c>
      <c r="G205" s="18">
        <v>1755.94</v>
      </c>
      <c r="H205" s="18">
        <v>1617.52</v>
      </c>
      <c r="I205" s="18">
        <v>296.01</v>
      </c>
      <c r="J205" s="18"/>
      <c r="K205" s="18">
        <v>515</v>
      </c>
      <c r="L205" s="19">
        <f t="shared" si="0"/>
        <v>26686.05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1604.83</v>
      </c>
      <c r="L206" s="19">
        <f t="shared" si="0"/>
        <v>1604.83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26486.51</v>
      </c>
      <c r="G207" s="18">
        <v>2066.91</v>
      </c>
      <c r="H207" s="18">
        <v>25300.09</v>
      </c>
      <c r="I207" s="18">
        <v>21536.2</v>
      </c>
      <c r="J207" s="18">
        <v>1128.96</v>
      </c>
      <c r="K207" s="18"/>
      <c r="L207" s="19">
        <f t="shared" si="0"/>
        <v>76518.67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4620.1400000000003</v>
      </c>
      <c r="I208" s="18"/>
      <c r="J208" s="18"/>
      <c r="K208" s="18"/>
      <c r="L208" s="19">
        <f t="shared" si="0"/>
        <v>4620.1400000000003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2000</v>
      </c>
      <c r="G209" s="18">
        <v>156.07</v>
      </c>
      <c r="H209" s="18">
        <v>688.53</v>
      </c>
      <c r="I209" s="18">
        <v>79.099999999999994</v>
      </c>
      <c r="J209" s="18">
        <v>761</v>
      </c>
      <c r="K209" s="18"/>
      <c r="L209" s="19">
        <f>SUM(F209:K209)</f>
        <v>3684.7000000000003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648543.73</v>
      </c>
      <c r="G211" s="41">
        <f t="shared" si="1"/>
        <v>258169.25</v>
      </c>
      <c r="H211" s="41">
        <f t="shared" si="1"/>
        <v>173292.23</v>
      </c>
      <c r="I211" s="41">
        <f t="shared" si="1"/>
        <v>26660.09</v>
      </c>
      <c r="J211" s="41">
        <f t="shared" si="1"/>
        <v>8028.96</v>
      </c>
      <c r="K211" s="41">
        <f t="shared" si="1"/>
        <v>7250.08</v>
      </c>
      <c r="L211" s="41">
        <f t="shared" si="1"/>
        <v>1121944.3399999999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242317</v>
      </c>
      <c r="I215" s="18"/>
      <c r="J215" s="18"/>
      <c r="K215" s="18"/>
      <c r="L215" s="19">
        <f>SUM(F215:K215)</f>
        <v>242317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787.5</v>
      </c>
      <c r="I216" s="18"/>
      <c r="J216" s="18"/>
      <c r="K216" s="18"/>
      <c r="L216" s="19">
        <f>SUM(F216:K216)</f>
        <v>787.5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515</v>
      </c>
      <c r="G222" s="18">
        <v>48.69</v>
      </c>
      <c r="H222" s="18">
        <v>12778.12</v>
      </c>
      <c r="I222" s="18">
        <v>4</v>
      </c>
      <c r="J222" s="18"/>
      <c r="K222" s="18">
        <v>582.66</v>
      </c>
      <c r="L222" s="19">
        <f t="shared" si="2"/>
        <v>13928.470000000001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14180.5</v>
      </c>
      <c r="I226" s="18"/>
      <c r="J226" s="18"/>
      <c r="K226" s="18"/>
      <c r="L226" s="19">
        <f t="shared" si="2"/>
        <v>14180.5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515</v>
      </c>
      <c r="G229" s="41">
        <f>SUM(G215:G228)</f>
        <v>48.69</v>
      </c>
      <c r="H229" s="41">
        <f>SUM(H215:H228)</f>
        <v>270063.12</v>
      </c>
      <c r="I229" s="41">
        <f>SUM(I215:I228)</f>
        <v>4</v>
      </c>
      <c r="J229" s="41">
        <f>SUM(J215:J228)</f>
        <v>0</v>
      </c>
      <c r="K229" s="41">
        <f t="shared" si="3"/>
        <v>582.66</v>
      </c>
      <c r="L229" s="41">
        <f t="shared" si="3"/>
        <v>271213.46999999997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526183.43000000005</v>
      </c>
      <c r="I233" s="18"/>
      <c r="J233" s="18"/>
      <c r="K233" s="18"/>
      <c r="L233" s="19">
        <f>SUM(F233:K233)</f>
        <v>526183.43000000005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7595</v>
      </c>
      <c r="G234" s="18">
        <v>592.70000000000005</v>
      </c>
      <c r="H234" s="18">
        <v>10633.66</v>
      </c>
      <c r="I234" s="18"/>
      <c r="J234" s="18"/>
      <c r="K234" s="18"/>
      <c r="L234" s="19">
        <f>SUM(F234:K234)</f>
        <v>18821.36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515</v>
      </c>
      <c r="G240" s="18">
        <v>48.69</v>
      </c>
      <c r="H240" s="18">
        <v>12778.12</v>
      </c>
      <c r="I240" s="18">
        <v>4</v>
      </c>
      <c r="J240" s="18"/>
      <c r="K240" s="18">
        <v>582.65</v>
      </c>
      <c r="L240" s="19">
        <f t="shared" si="4"/>
        <v>13928.460000000001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14180.5</v>
      </c>
      <c r="I244" s="18"/>
      <c r="J244" s="18"/>
      <c r="K244" s="18"/>
      <c r="L244" s="19">
        <f t="shared" si="4"/>
        <v>14180.5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8110</v>
      </c>
      <c r="G247" s="41">
        <f t="shared" si="5"/>
        <v>641.3900000000001</v>
      </c>
      <c r="H247" s="41">
        <f t="shared" si="5"/>
        <v>563775.71000000008</v>
      </c>
      <c r="I247" s="41">
        <f t="shared" si="5"/>
        <v>4</v>
      </c>
      <c r="J247" s="41">
        <f t="shared" si="5"/>
        <v>0</v>
      </c>
      <c r="K247" s="41">
        <f t="shared" si="5"/>
        <v>582.65</v>
      </c>
      <c r="L247" s="41">
        <f t="shared" si="5"/>
        <v>573113.75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12771.33</v>
      </c>
      <c r="I255" s="18"/>
      <c r="J255" s="18"/>
      <c r="K255" s="18"/>
      <c r="L255" s="19">
        <f t="shared" si="6"/>
        <v>12771.33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12771.33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12771.33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657168.73</v>
      </c>
      <c r="G257" s="41">
        <f t="shared" si="8"/>
        <v>258859.33000000002</v>
      </c>
      <c r="H257" s="41">
        <f t="shared" si="8"/>
        <v>1019902.39</v>
      </c>
      <c r="I257" s="41">
        <f t="shared" si="8"/>
        <v>26668.09</v>
      </c>
      <c r="J257" s="41">
        <f t="shared" si="8"/>
        <v>8028.96</v>
      </c>
      <c r="K257" s="41">
        <f t="shared" si="8"/>
        <v>8415.39</v>
      </c>
      <c r="L257" s="41">
        <f t="shared" si="8"/>
        <v>1979042.89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7517.72</v>
      </c>
      <c r="L263" s="19">
        <f>SUM(F263:K263)</f>
        <v>7517.72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7517.72</v>
      </c>
      <c r="L270" s="41">
        <f t="shared" si="9"/>
        <v>7517.72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657168.73</v>
      </c>
      <c r="G271" s="42">
        <f t="shared" si="11"/>
        <v>258859.33000000002</v>
      </c>
      <c r="H271" s="42">
        <f t="shared" si="11"/>
        <v>1019902.39</v>
      </c>
      <c r="I271" s="42">
        <f t="shared" si="11"/>
        <v>26668.09</v>
      </c>
      <c r="J271" s="42">
        <f t="shared" si="11"/>
        <v>8028.96</v>
      </c>
      <c r="K271" s="42">
        <f t="shared" si="11"/>
        <v>15933.11</v>
      </c>
      <c r="L271" s="42">
        <f t="shared" si="11"/>
        <v>1986560.6099999999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1456.56</v>
      </c>
      <c r="J276" s="18"/>
      <c r="K276" s="18"/>
      <c r="L276" s="19">
        <f>SUM(F276:K276)</f>
        <v>1456.56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5145</v>
      </c>
      <c r="I279" s="18"/>
      <c r="J279" s="18"/>
      <c r="K279" s="18"/>
      <c r="L279" s="19">
        <f>SUM(F279:K279)</f>
        <v>5145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3700</v>
      </c>
      <c r="H282" s="18">
        <v>2969.76</v>
      </c>
      <c r="I282" s="18"/>
      <c r="J282" s="18">
        <v>4995</v>
      </c>
      <c r="K282" s="18"/>
      <c r="L282" s="19">
        <f t="shared" si="12"/>
        <v>11664.76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380</v>
      </c>
      <c r="I287" s="18"/>
      <c r="J287" s="18"/>
      <c r="K287" s="18"/>
      <c r="L287" s="19">
        <f t="shared" si="12"/>
        <v>380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3700</v>
      </c>
      <c r="H290" s="42">
        <f t="shared" si="13"/>
        <v>8494.76</v>
      </c>
      <c r="I290" s="42">
        <f t="shared" si="13"/>
        <v>1456.56</v>
      </c>
      <c r="J290" s="42">
        <f t="shared" si="13"/>
        <v>4995</v>
      </c>
      <c r="K290" s="42">
        <f t="shared" si="13"/>
        <v>0</v>
      </c>
      <c r="L290" s="41">
        <f t="shared" si="13"/>
        <v>18646.32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3700</v>
      </c>
      <c r="H338" s="41">
        <f t="shared" si="20"/>
        <v>8494.76</v>
      </c>
      <c r="I338" s="41">
        <f t="shared" si="20"/>
        <v>1456.56</v>
      </c>
      <c r="J338" s="41">
        <f t="shared" si="20"/>
        <v>4995</v>
      </c>
      <c r="K338" s="41">
        <f t="shared" si="20"/>
        <v>0</v>
      </c>
      <c r="L338" s="41">
        <f t="shared" si="20"/>
        <v>18646.32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3700</v>
      </c>
      <c r="H352" s="41">
        <f>H338</f>
        <v>8494.76</v>
      </c>
      <c r="I352" s="41">
        <f>I338</f>
        <v>1456.56</v>
      </c>
      <c r="J352" s="41">
        <f>J338</f>
        <v>4995</v>
      </c>
      <c r="K352" s="47">
        <f>K338+K351</f>
        <v>0</v>
      </c>
      <c r="L352" s="41">
        <f>L338+L351</f>
        <v>18646.32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1068.76</v>
      </c>
      <c r="I358" s="18">
        <v>1032.96</v>
      </c>
      <c r="J358" s="18">
        <v>6494</v>
      </c>
      <c r="K358" s="18"/>
      <c r="L358" s="13">
        <f>SUM(F358:K358)</f>
        <v>8595.7200000000012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1068.76</v>
      </c>
      <c r="I362" s="47">
        <f t="shared" si="22"/>
        <v>1032.96</v>
      </c>
      <c r="J362" s="47">
        <f t="shared" si="22"/>
        <v>6494</v>
      </c>
      <c r="K362" s="47">
        <f t="shared" si="22"/>
        <v>0</v>
      </c>
      <c r="L362" s="47">
        <f t="shared" si="22"/>
        <v>8595.7200000000012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1015.26</v>
      </c>
      <c r="G367" s="18"/>
      <c r="H367" s="18"/>
      <c r="I367" s="56">
        <f>SUM(F367:H367)</f>
        <v>1015.26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17.7</v>
      </c>
      <c r="G368" s="63"/>
      <c r="H368" s="63"/>
      <c r="I368" s="56">
        <f>SUM(F368:H368)</f>
        <v>17.7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1032.96</v>
      </c>
      <c r="G369" s="47">
        <f>SUM(G367:G368)</f>
        <v>0</v>
      </c>
      <c r="H369" s="47">
        <f>SUM(H367:H368)</f>
        <v>0</v>
      </c>
      <c r="I369" s="47">
        <f>SUM(I367:I368)</f>
        <v>1032.96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51539.75</v>
      </c>
      <c r="I378" s="18"/>
      <c r="J378" s="18"/>
      <c r="K378" s="18"/>
      <c r="L378" s="13">
        <f t="shared" si="23"/>
        <v>51539.75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51539.75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51539.75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1.56</v>
      </c>
      <c r="I396" s="18"/>
      <c r="J396" s="24" t="s">
        <v>289</v>
      </c>
      <c r="K396" s="24" t="s">
        <v>289</v>
      </c>
      <c r="L396" s="56">
        <f t="shared" si="26"/>
        <v>1.56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1610.62</v>
      </c>
      <c r="I397" s="18"/>
      <c r="J397" s="24" t="s">
        <v>289</v>
      </c>
      <c r="K397" s="24" t="s">
        <v>289</v>
      </c>
      <c r="L397" s="56">
        <f t="shared" si="26"/>
        <v>1610.62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252.9</v>
      </c>
      <c r="I398" s="18"/>
      <c r="J398" s="24" t="s">
        <v>289</v>
      </c>
      <c r="K398" s="24" t="s">
        <v>289</v>
      </c>
      <c r="L398" s="56">
        <f t="shared" si="26"/>
        <v>252.9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1865.08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1865.08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1865.08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1865.08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14225</v>
      </c>
      <c r="I422" s="18"/>
      <c r="J422" s="18"/>
      <c r="K422" s="18"/>
      <c r="L422" s="56">
        <f t="shared" si="29"/>
        <v>14225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14225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14225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14225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14225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183699.92</v>
      </c>
      <c r="H439" s="18"/>
      <c r="I439" s="56">
        <f t="shared" ref="I439:I445" si="33">SUM(F439:H439)</f>
        <v>183699.92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183699.92</v>
      </c>
      <c r="H446" s="13">
        <f>SUM(H439:H445)</f>
        <v>0</v>
      </c>
      <c r="I446" s="13">
        <f>SUM(I439:I445)</f>
        <v>183699.92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13097</v>
      </c>
      <c r="H448" s="18"/>
      <c r="I448" s="56">
        <f>SUM(F448:H448)</f>
        <v>13097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1128</v>
      </c>
      <c r="H450" s="18"/>
      <c r="I450" s="56">
        <f>SUM(F450:H450)</f>
        <v>1128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14225</v>
      </c>
      <c r="H452" s="72">
        <f>SUM(H448:H451)</f>
        <v>0</v>
      </c>
      <c r="I452" s="72">
        <f>SUM(I448:I451)</f>
        <v>14225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169474.92</v>
      </c>
      <c r="H459" s="18"/>
      <c r="I459" s="56">
        <f t="shared" si="34"/>
        <v>169474.92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169474.92</v>
      </c>
      <c r="H460" s="83">
        <f>SUM(H454:H459)</f>
        <v>0</v>
      </c>
      <c r="I460" s="83">
        <f>SUM(I454:I459)</f>
        <v>169474.92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183699.92</v>
      </c>
      <c r="H461" s="42">
        <f>H452+H460</f>
        <v>0</v>
      </c>
      <c r="I461" s="42">
        <f>I452+I460</f>
        <v>183699.92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31801.43</v>
      </c>
      <c r="G465" s="18">
        <v>123.02</v>
      </c>
      <c r="H465" s="18"/>
      <c r="I465" s="18"/>
      <c r="J465" s="18">
        <v>181834.84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2080708.92</v>
      </c>
      <c r="G468" s="18">
        <v>8472.7000000000007</v>
      </c>
      <c r="H468" s="18">
        <v>18646.32</v>
      </c>
      <c r="I468" s="18">
        <v>51539.75</v>
      </c>
      <c r="J468" s="18">
        <v>1865.08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2080708.92</v>
      </c>
      <c r="G470" s="53">
        <f>SUM(G468:G469)</f>
        <v>8472.7000000000007</v>
      </c>
      <c r="H470" s="53">
        <f>SUM(H468:H469)</f>
        <v>18646.32</v>
      </c>
      <c r="I470" s="53">
        <f>SUM(I468:I469)</f>
        <v>51539.75</v>
      </c>
      <c r="J470" s="53">
        <f>SUM(J468:J469)</f>
        <v>1865.08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1986560.61</v>
      </c>
      <c r="G472" s="18">
        <v>8595.7199999999993</v>
      </c>
      <c r="H472" s="18">
        <v>18646.32</v>
      </c>
      <c r="I472" s="18">
        <v>51539.75</v>
      </c>
      <c r="J472" s="18">
        <v>14225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1986560.61</v>
      </c>
      <c r="G474" s="53">
        <f>SUM(G472:G473)</f>
        <v>8595.7199999999993</v>
      </c>
      <c r="H474" s="53">
        <f>SUM(H472:H473)</f>
        <v>18646.32</v>
      </c>
      <c r="I474" s="53">
        <f>SUM(I472:I473)</f>
        <v>51539.75</v>
      </c>
      <c r="J474" s="53">
        <f>SUM(J472:J473)</f>
        <v>14225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125949.73999999999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169474.91999999998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65882.94</v>
      </c>
      <c r="G521" s="18">
        <v>20280.5</v>
      </c>
      <c r="H521" s="18">
        <v>8300.9699999999993</v>
      </c>
      <c r="I521" s="18">
        <v>112.34</v>
      </c>
      <c r="J521" s="18"/>
      <c r="K521" s="18"/>
      <c r="L521" s="88">
        <f>SUM(F521:K521)</f>
        <v>94576.75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787.5</v>
      </c>
      <c r="I522" s="18"/>
      <c r="J522" s="18"/>
      <c r="K522" s="18"/>
      <c r="L522" s="88">
        <f>SUM(F522:K522)</f>
        <v>787.5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7595</v>
      </c>
      <c r="G523" s="18">
        <v>3347.8</v>
      </c>
      <c r="H523" s="18">
        <v>10633.66</v>
      </c>
      <c r="I523" s="18"/>
      <c r="J523" s="18"/>
      <c r="K523" s="18"/>
      <c r="L523" s="88">
        <f>SUM(F523:K523)</f>
        <v>21576.46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73477.94</v>
      </c>
      <c r="G524" s="108">
        <f t="shared" ref="G524:L524" si="36">SUM(G521:G523)</f>
        <v>23628.3</v>
      </c>
      <c r="H524" s="108">
        <f t="shared" si="36"/>
        <v>19722.129999999997</v>
      </c>
      <c r="I524" s="108">
        <f t="shared" si="36"/>
        <v>112.34</v>
      </c>
      <c r="J524" s="108">
        <f t="shared" si="36"/>
        <v>0</v>
      </c>
      <c r="K524" s="108">
        <f t="shared" si="36"/>
        <v>0</v>
      </c>
      <c r="L524" s="89">
        <f t="shared" si="36"/>
        <v>116940.70999999999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7440</v>
      </c>
      <c r="G526" s="18">
        <v>3105.55</v>
      </c>
      <c r="H526" s="18">
        <v>5469</v>
      </c>
      <c r="I526" s="18"/>
      <c r="J526" s="18"/>
      <c r="K526" s="18"/>
      <c r="L526" s="88">
        <f>SUM(F526:K526)</f>
        <v>16014.55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7440</v>
      </c>
      <c r="G529" s="89">
        <f t="shared" ref="G529:L529" si="37">SUM(G526:G528)</f>
        <v>3105.55</v>
      </c>
      <c r="H529" s="89">
        <f t="shared" si="37"/>
        <v>5469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16014.55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6696.11</v>
      </c>
      <c r="G531" s="18">
        <v>2815.95</v>
      </c>
      <c r="H531" s="18">
        <v>562.46</v>
      </c>
      <c r="I531" s="18">
        <v>187.61</v>
      </c>
      <c r="J531" s="18">
        <v>87.45</v>
      </c>
      <c r="K531" s="18">
        <v>112.56</v>
      </c>
      <c r="L531" s="88">
        <f>SUM(F531:K531)</f>
        <v>10462.140000000001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1434.88</v>
      </c>
      <c r="G532" s="18">
        <v>603.41999999999996</v>
      </c>
      <c r="H532" s="18">
        <v>120.53</v>
      </c>
      <c r="I532" s="18">
        <v>40.200000000000003</v>
      </c>
      <c r="J532" s="18">
        <v>18.739999999999998</v>
      </c>
      <c r="K532" s="18">
        <v>24.12</v>
      </c>
      <c r="L532" s="88">
        <f>SUM(F532:K532)</f>
        <v>2241.89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1434.88</v>
      </c>
      <c r="G533" s="18">
        <v>603.41999999999996</v>
      </c>
      <c r="H533" s="18">
        <v>120.53</v>
      </c>
      <c r="I533" s="18">
        <v>40.200000000000003</v>
      </c>
      <c r="J533" s="18">
        <v>18.739999999999998</v>
      </c>
      <c r="K533" s="18">
        <v>24.12</v>
      </c>
      <c r="L533" s="88">
        <f>SUM(F533:K533)</f>
        <v>2241.89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9565.869999999999</v>
      </c>
      <c r="G534" s="89">
        <f t="shared" ref="G534:L534" si="38">SUM(G531:G533)</f>
        <v>4022.79</v>
      </c>
      <c r="H534" s="89">
        <f t="shared" si="38"/>
        <v>803.52</v>
      </c>
      <c r="I534" s="89">
        <f t="shared" si="38"/>
        <v>268.01</v>
      </c>
      <c r="J534" s="89">
        <f t="shared" si="38"/>
        <v>124.92999999999999</v>
      </c>
      <c r="K534" s="89">
        <f t="shared" si="38"/>
        <v>160.80000000000001</v>
      </c>
      <c r="L534" s="89">
        <f t="shared" si="38"/>
        <v>14945.92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720</v>
      </c>
      <c r="I541" s="18"/>
      <c r="J541" s="18"/>
      <c r="K541" s="18"/>
      <c r="L541" s="88">
        <f>SUM(F541:K541)</f>
        <v>720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720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720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90483.81</v>
      </c>
      <c r="G545" s="89">
        <f t="shared" ref="G545:L545" si="41">G524+G529+G534+G539+G544</f>
        <v>30756.639999999999</v>
      </c>
      <c r="H545" s="89">
        <f t="shared" si="41"/>
        <v>26714.649999999998</v>
      </c>
      <c r="I545" s="89">
        <f t="shared" si="41"/>
        <v>380.35</v>
      </c>
      <c r="J545" s="89">
        <f t="shared" si="41"/>
        <v>124.92999999999999</v>
      </c>
      <c r="K545" s="89">
        <f t="shared" si="41"/>
        <v>160.80000000000001</v>
      </c>
      <c r="L545" s="89">
        <f t="shared" si="41"/>
        <v>148621.18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94576.75</v>
      </c>
      <c r="G549" s="87">
        <f>L526</f>
        <v>16014.55</v>
      </c>
      <c r="H549" s="87">
        <f>L531</f>
        <v>10462.140000000001</v>
      </c>
      <c r="I549" s="87">
        <f>L536</f>
        <v>0</v>
      </c>
      <c r="J549" s="87">
        <f>L541</f>
        <v>720</v>
      </c>
      <c r="K549" s="87">
        <f>SUM(F549:J549)</f>
        <v>121773.44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787.5</v>
      </c>
      <c r="G550" s="87">
        <f>L527</f>
        <v>0</v>
      </c>
      <c r="H550" s="87">
        <f>L532</f>
        <v>2241.89</v>
      </c>
      <c r="I550" s="87">
        <f>L537</f>
        <v>0</v>
      </c>
      <c r="J550" s="87">
        <f>L542</f>
        <v>0</v>
      </c>
      <c r="K550" s="87">
        <f>SUM(F550:J550)</f>
        <v>3029.39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21576.46</v>
      </c>
      <c r="G551" s="87">
        <f>L528</f>
        <v>0</v>
      </c>
      <c r="H551" s="87">
        <f>L533</f>
        <v>2241.89</v>
      </c>
      <c r="I551" s="87">
        <f>L538</f>
        <v>0</v>
      </c>
      <c r="J551" s="87">
        <f>L543</f>
        <v>0</v>
      </c>
      <c r="K551" s="87">
        <f>SUM(F551:J551)</f>
        <v>23818.35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116940.70999999999</v>
      </c>
      <c r="G552" s="89">
        <f t="shared" si="42"/>
        <v>16014.55</v>
      </c>
      <c r="H552" s="89">
        <f t="shared" si="42"/>
        <v>14945.92</v>
      </c>
      <c r="I552" s="89">
        <f t="shared" si="42"/>
        <v>0</v>
      </c>
      <c r="J552" s="89">
        <f t="shared" si="42"/>
        <v>720</v>
      </c>
      <c r="K552" s="89">
        <f t="shared" si="42"/>
        <v>148621.18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>
        <v>1485.75</v>
      </c>
      <c r="I567" s="18"/>
      <c r="J567" s="18"/>
      <c r="K567" s="18">
        <v>380</v>
      </c>
      <c r="L567" s="88">
        <f>SUM(F567:K567)</f>
        <v>1865.75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1485.75</v>
      </c>
      <c r="I570" s="193">
        <f t="shared" si="45"/>
        <v>0</v>
      </c>
      <c r="J570" s="193">
        <f t="shared" si="45"/>
        <v>0</v>
      </c>
      <c r="K570" s="193">
        <f t="shared" si="45"/>
        <v>380</v>
      </c>
      <c r="L570" s="193">
        <f t="shared" si="45"/>
        <v>1865.75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1485.75</v>
      </c>
      <c r="I571" s="89">
        <f t="shared" si="46"/>
        <v>0</v>
      </c>
      <c r="J571" s="89">
        <f t="shared" si="46"/>
        <v>0</v>
      </c>
      <c r="K571" s="89">
        <f t="shared" si="46"/>
        <v>380</v>
      </c>
      <c r="L571" s="89">
        <f t="shared" si="46"/>
        <v>1865.75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242317</v>
      </c>
      <c r="H575" s="18">
        <v>526183.43000000005</v>
      </c>
      <c r="I575" s="87">
        <f>SUM(F575:H575)</f>
        <v>768500.43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1473.45</v>
      </c>
      <c r="G579" s="18"/>
      <c r="H579" s="18">
        <v>10633.66</v>
      </c>
      <c r="I579" s="87">
        <f t="shared" si="47"/>
        <v>12107.11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400</v>
      </c>
      <c r="G582" s="18"/>
      <c r="H582" s="18"/>
      <c r="I582" s="87">
        <f t="shared" si="47"/>
        <v>400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v>14180.5</v>
      </c>
      <c r="J591" s="18">
        <v>14180.5</v>
      </c>
      <c r="K591" s="104">
        <f t="shared" ref="K591:K597" si="48">SUM(H591:J591)</f>
        <v>28361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720</v>
      </c>
      <c r="I592" s="18"/>
      <c r="J592" s="18"/>
      <c r="K592" s="104">
        <f t="shared" si="48"/>
        <v>720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2140.14</v>
      </c>
      <c r="I595" s="18"/>
      <c r="J595" s="18"/>
      <c r="K595" s="104">
        <f t="shared" si="48"/>
        <v>2140.14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1760</v>
      </c>
      <c r="I596" s="18"/>
      <c r="J596" s="18"/>
      <c r="K596" s="104">
        <f t="shared" si="48"/>
        <v>1760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4620.1399999999994</v>
      </c>
      <c r="I598" s="108">
        <f>SUM(I591:I597)</f>
        <v>14180.5</v>
      </c>
      <c r="J598" s="108">
        <f>SUM(J591:J597)</f>
        <v>14180.5</v>
      </c>
      <c r="K598" s="108">
        <f>SUM(K591:K597)</f>
        <v>32981.14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13023.96</v>
      </c>
      <c r="I604" s="18"/>
      <c r="J604" s="18"/>
      <c r="K604" s="104">
        <f>SUM(H604:J604)</f>
        <v>13023.96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13023.96</v>
      </c>
      <c r="I605" s="108">
        <f>SUM(I602:I604)</f>
        <v>0</v>
      </c>
      <c r="J605" s="108">
        <f>SUM(J602:J604)</f>
        <v>0</v>
      </c>
      <c r="K605" s="108">
        <f>SUM(K602:K604)</f>
        <v>13023.96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586.5</v>
      </c>
      <c r="G611" s="18">
        <v>45.7</v>
      </c>
      <c r="H611" s="18">
        <v>1680</v>
      </c>
      <c r="I611" s="18"/>
      <c r="J611" s="18"/>
      <c r="K611" s="18"/>
      <c r="L611" s="88">
        <f>SUM(F611:K611)</f>
        <v>2312.1999999999998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586.5</v>
      </c>
      <c r="G614" s="108">
        <f t="shared" si="49"/>
        <v>45.7</v>
      </c>
      <c r="H614" s="108">
        <f t="shared" si="49"/>
        <v>1680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2312.1999999999998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134974.96999999997</v>
      </c>
      <c r="H617" s="109">
        <f>SUM(F52)</f>
        <v>134974.97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52.36</v>
      </c>
      <c r="H618" s="109">
        <f>SUM(G52)</f>
        <v>52.36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450</v>
      </c>
      <c r="H619" s="109">
        <f>SUM(H52)</f>
        <v>450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339.75</v>
      </c>
      <c r="H620" s="109">
        <f>SUM(I52)</f>
        <v>339.75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183699.92</v>
      </c>
      <c r="H621" s="109">
        <f>SUM(J52)</f>
        <v>183699.92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125949.74</v>
      </c>
      <c r="H622" s="109">
        <f>F476</f>
        <v>125949.73999999999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169474.92</v>
      </c>
      <c r="H626" s="109">
        <f>J476</f>
        <v>169474.91999999998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2080708.92</v>
      </c>
      <c r="H627" s="104">
        <f>SUM(F468)</f>
        <v>2080708.92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8472.7000000000007</v>
      </c>
      <c r="H628" s="104">
        <f>SUM(G468)</f>
        <v>8472.7000000000007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18646.32</v>
      </c>
      <c r="H629" s="104">
        <f>SUM(H468)</f>
        <v>18646.32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51539.75</v>
      </c>
      <c r="H630" s="104">
        <f>SUM(I468)</f>
        <v>51539.75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1865.08</v>
      </c>
      <c r="H631" s="104">
        <f>SUM(J468)</f>
        <v>1865.08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1986560.6099999999</v>
      </c>
      <c r="H632" s="104">
        <f>SUM(F472)</f>
        <v>1986560.61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18646.32</v>
      </c>
      <c r="H633" s="104">
        <f>SUM(H472)</f>
        <v>18646.32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1032.96</v>
      </c>
      <c r="H634" s="104">
        <f>I369</f>
        <v>1032.96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8595.7200000000012</v>
      </c>
      <c r="H635" s="104">
        <f>SUM(G472)</f>
        <v>8595.7199999999993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51539.75</v>
      </c>
      <c r="H636" s="104">
        <f>SUM(I472)</f>
        <v>51539.75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1865.08</v>
      </c>
      <c r="H637" s="164">
        <f>SUM(J468)</f>
        <v>1865.08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14225</v>
      </c>
      <c r="H638" s="164">
        <f>SUM(J472)</f>
        <v>14225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183699.92</v>
      </c>
      <c r="H640" s="104">
        <f>SUM(G461)</f>
        <v>183699.92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183699.92</v>
      </c>
      <c r="H642" s="104">
        <f>SUM(I461)</f>
        <v>183699.92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1865.08</v>
      </c>
      <c r="H644" s="104">
        <f>H408</f>
        <v>1865.08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1865.08</v>
      </c>
      <c r="H646" s="104">
        <f>L408</f>
        <v>1865.08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32981.14</v>
      </c>
      <c r="H647" s="104">
        <f>L208+L226+L244</f>
        <v>32981.14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13023.96</v>
      </c>
      <c r="H648" s="104">
        <f>(J257+J338)-(J255+J336)</f>
        <v>13023.96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4620.1400000000003</v>
      </c>
      <c r="H649" s="104">
        <f>H598</f>
        <v>4620.1399999999994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14180.5</v>
      </c>
      <c r="H650" s="104">
        <f>I598</f>
        <v>14180.5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14180.5</v>
      </c>
      <c r="H651" s="104">
        <f>J598</f>
        <v>14180.5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7517.72</v>
      </c>
      <c r="H652" s="104">
        <f>K263+K345</f>
        <v>7517.72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1149186.3799999999</v>
      </c>
      <c r="G660" s="19">
        <f>(L229+L309+L359)</f>
        <v>271213.46999999997</v>
      </c>
      <c r="H660" s="19">
        <f>(L247+L328+L360)</f>
        <v>573113.75</v>
      </c>
      <c r="I660" s="19">
        <f>SUM(F660:H660)</f>
        <v>1993513.5999999999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57.65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57.65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5000.1400000000003</v>
      </c>
      <c r="G662" s="19">
        <f>(L226+L306)-(J226+J306)</f>
        <v>14180.5</v>
      </c>
      <c r="H662" s="19">
        <f>(L244+L325)-(J244+J325)</f>
        <v>14180.5</v>
      </c>
      <c r="I662" s="19">
        <f>SUM(F662:H662)</f>
        <v>33361.14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17209.61</v>
      </c>
      <c r="G663" s="199">
        <f>SUM(G575:G587)+SUM(I602:I604)+L612</f>
        <v>242317</v>
      </c>
      <c r="H663" s="199">
        <f>SUM(H575:H587)+SUM(J602:J604)+L613</f>
        <v>536817.09000000008</v>
      </c>
      <c r="I663" s="19">
        <f>SUM(F663:H663)</f>
        <v>796343.70000000007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1126918.98</v>
      </c>
      <c r="G664" s="19">
        <f>G660-SUM(G661:G663)</f>
        <v>14715.969999999972</v>
      </c>
      <c r="H664" s="19">
        <f>H660-SUM(H661:H663)</f>
        <v>22116.159999999916</v>
      </c>
      <c r="I664" s="19">
        <f>I660-SUM(I661:I663)</f>
        <v>1163751.1099999999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39.729999999999997</v>
      </c>
      <c r="G665" s="248"/>
      <c r="H665" s="248"/>
      <c r="I665" s="19">
        <f>SUM(F665:H665)</f>
        <v>39.729999999999997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28364.43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29291.5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-14715.97</v>
      </c>
      <c r="H669" s="18">
        <v>-22116.16</v>
      </c>
      <c r="I669" s="19">
        <f>SUM(F669:H669)</f>
        <v>-36832.129999999997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28364.43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28364.43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25" sqref="F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 Castle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489171.38</v>
      </c>
      <c r="C9" s="229">
        <f>'DOE25'!G197+'DOE25'!G215+'DOE25'!G233+'DOE25'!G276+'DOE25'!G295+'DOE25'!G314</f>
        <v>207226.05</v>
      </c>
    </row>
    <row r="10" spans="1:3" x14ac:dyDescent="0.2">
      <c r="A10" t="s">
        <v>779</v>
      </c>
      <c r="B10" s="240">
        <v>483922.38</v>
      </c>
      <c r="C10" s="240">
        <v>205008.73</v>
      </c>
    </row>
    <row r="11" spans="1:3" x14ac:dyDescent="0.2">
      <c r="A11" t="s">
        <v>780</v>
      </c>
      <c r="B11" s="240">
        <v>5249</v>
      </c>
      <c r="C11" s="240">
        <v>2217.3200000000002</v>
      </c>
    </row>
    <row r="12" spans="1:3" x14ac:dyDescent="0.2">
      <c r="A12" t="s">
        <v>781</v>
      </c>
      <c r="B12" s="240">
        <v>0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489171.38</v>
      </c>
      <c r="C13" s="231">
        <f>SUM(C10:C12)</f>
        <v>207226.05000000002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72891.44</v>
      </c>
      <c r="C18" s="229">
        <f>'DOE25'!G198+'DOE25'!G216+'DOE25'!G234+'DOE25'!G277+'DOE25'!G296+'DOE25'!G315</f>
        <v>27848.22</v>
      </c>
    </row>
    <row r="19" spans="1:3" x14ac:dyDescent="0.2">
      <c r="A19" t="s">
        <v>779</v>
      </c>
      <c r="B19" s="240">
        <v>47730.59</v>
      </c>
      <c r="C19" s="240">
        <v>18791.98</v>
      </c>
    </row>
    <row r="20" spans="1:3" x14ac:dyDescent="0.2">
      <c r="A20" t="s">
        <v>780</v>
      </c>
      <c r="B20" s="240">
        <v>25160.85</v>
      </c>
      <c r="C20" s="240">
        <v>9056.24</v>
      </c>
    </row>
    <row r="21" spans="1:3" x14ac:dyDescent="0.2">
      <c r="A21" t="s">
        <v>781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72891.44</v>
      </c>
      <c r="C22" s="231">
        <f>SUM(C19:C21)</f>
        <v>27848.22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3929.86</v>
      </c>
      <c r="C36" s="235">
        <f>'DOE25'!G200+'DOE25'!G218+'DOE25'!G236+'DOE25'!G279+'DOE25'!G298+'DOE25'!G317</f>
        <v>306.67</v>
      </c>
    </row>
    <row r="37" spans="1:3" x14ac:dyDescent="0.2">
      <c r="A37" t="s">
        <v>779</v>
      </c>
      <c r="B37" s="240">
        <v>0</v>
      </c>
      <c r="C37" s="240">
        <v>0</v>
      </c>
    </row>
    <row r="38" spans="1:3" x14ac:dyDescent="0.2">
      <c r="A38" t="s">
        <v>780</v>
      </c>
      <c r="B38" s="240">
        <v>2129.86</v>
      </c>
      <c r="C38" s="240">
        <v>166.22</v>
      </c>
    </row>
    <row r="39" spans="1:3" x14ac:dyDescent="0.2">
      <c r="A39" t="s">
        <v>781</v>
      </c>
      <c r="B39" s="240">
        <v>1800</v>
      </c>
      <c r="C39" s="240">
        <v>140.44999999999999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3929.86</v>
      </c>
      <c r="C40" s="231">
        <f>SUM(C37:C39)</f>
        <v>306.66999999999996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6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 Castle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1608824.96</v>
      </c>
      <c r="D5" s="20">
        <f>SUM('DOE25'!L197:L200)+SUM('DOE25'!L215:L218)+SUM('DOE25'!L233:L236)-F5-G5</f>
        <v>1608444.96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380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54580.369999999995</v>
      </c>
      <c r="D6" s="20">
        <f>'DOE25'!L202+'DOE25'!L220+'DOE25'!L238-F6-G6</f>
        <v>54580.369999999995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22106.21</v>
      </c>
      <c r="D7" s="20">
        <f>'DOE25'!L203+'DOE25'!L221+'DOE25'!L239-F7-G7</f>
        <v>15878.21</v>
      </c>
      <c r="E7" s="243"/>
      <c r="F7" s="255">
        <f>'DOE25'!J203+'DOE25'!J221+'DOE25'!J239</f>
        <v>6139</v>
      </c>
      <c r="G7" s="53">
        <f>'DOE25'!K203+'DOE25'!K221+'DOE25'!K239</f>
        <v>89</v>
      </c>
      <c r="H7" s="259"/>
    </row>
    <row r="8" spans="1:9" x14ac:dyDescent="0.2">
      <c r="A8" s="32">
        <v>2300</v>
      </c>
      <c r="B8" t="s">
        <v>802</v>
      </c>
      <c r="C8" s="245">
        <f t="shared" si="0"/>
        <v>89711.180000000008</v>
      </c>
      <c r="D8" s="243"/>
      <c r="E8" s="20">
        <f>'DOE25'!L204+'DOE25'!L222+'DOE25'!L240-F8-G8-D9-D11</f>
        <v>83884.62000000001</v>
      </c>
      <c r="F8" s="255">
        <f>'DOE25'!J204+'DOE25'!J222+'DOE25'!J240</f>
        <v>0</v>
      </c>
      <c r="G8" s="53">
        <f>'DOE25'!K204+'DOE25'!K222+'DOE25'!K240</f>
        <v>5826.5599999999995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11503.45</v>
      </c>
      <c r="D9" s="244">
        <v>11503.45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2950</v>
      </c>
      <c r="D10" s="243"/>
      <c r="E10" s="244">
        <v>2950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38070</v>
      </c>
      <c r="D11" s="244">
        <v>38070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26686.05</v>
      </c>
      <c r="D12" s="20">
        <f>'DOE25'!L205+'DOE25'!L223+'DOE25'!L241-F12-G12</f>
        <v>26171.05</v>
      </c>
      <c r="E12" s="243"/>
      <c r="F12" s="255">
        <f>'DOE25'!J205+'DOE25'!J223+'DOE25'!J241</f>
        <v>0</v>
      </c>
      <c r="G12" s="53">
        <f>'DOE25'!K205+'DOE25'!K223+'DOE25'!K241</f>
        <v>515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1604.83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1604.83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76518.67</v>
      </c>
      <c r="D14" s="20">
        <f>'DOE25'!L207+'DOE25'!L225+'DOE25'!L243-F14-G14</f>
        <v>75389.709999999992</v>
      </c>
      <c r="E14" s="243"/>
      <c r="F14" s="255">
        <f>'DOE25'!J207+'DOE25'!J225+'DOE25'!J243</f>
        <v>1128.96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32981.14</v>
      </c>
      <c r="D15" s="20">
        <f>'DOE25'!L208+'DOE25'!L226+'DOE25'!L244-F15-G15</f>
        <v>32981.14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3684.7000000000003</v>
      </c>
      <c r="D16" s="243"/>
      <c r="E16" s="20">
        <f>'DOE25'!L209+'DOE25'!L227+'DOE25'!L245-F16-G16</f>
        <v>2923.7000000000003</v>
      </c>
      <c r="F16" s="255">
        <f>'DOE25'!J209+'DOE25'!J227+'DOE25'!J245</f>
        <v>761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12771.33</v>
      </c>
      <c r="D22" s="243"/>
      <c r="E22" s="243"/>
      <c r="F22" s="255">
        <f>'DOE25'!L255+'DOE25'!L336</f>
        <v>12771.33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7580.4600000000009</v>
      </c>
      <c r="D29" s="20">
        <f>'DOE25'!L358+'DOE25'!L359+'DOE25'!L360-'DOE25'!I367-F29-G29</f>
        <v>1086.4600000000009</v>
      </c>
      <c r="E29" s="243"/>
      <c r="F29" s="255">
        <f>'DOE25'!J358+'DOE25'!J359+'DOE25'!J360</f>
        <v>6494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18646.32</v>
      </c>
      <c r="D31" s="20">
        <f>'DOE25'!L290+'DOE25'!L309+'DOE25'!L328+'DOE25'!L333+'DOE25'!L334+'DOE25'!L335-F31-G31</f>
        <v>13651.32</v>
      </c>
      <c r="E31" s="243"/>
      <c r="F31" s="255">
        <f>'DOE25'!J290+'DOE25'!J309+'DOE25'!J328+'DOE25'!J333+'DOE25'!J334+'DOE25'!J335</f>
        <v>4995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1877756.67</v>
      </c>
      <c r="E33" s="246">
        <f>SUM(E5:E31)</f>
        <v>89758.32</v>
      </c>
      <c r="F33" s="246">
        <f>SUM(F5:F31)</f>
        <v>32289.29</v>
      </c>
      <c r="G33" s="246">
        <f>SUM(G5:G31)</f>
        <v>8415.39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89758.32</v>
      </c>
      <c r="E35" s="249"/>
    </row>
    <row r="36" spans="2:8" ht="12" thickTop="1" x14ac:dyDescent="0.2">
      <c r="B36" t="s">
        <v>815</v>
      </c>
      <c r="D36" s="20">
        <f>D33</f>
        <v>1877756.67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121181.75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183699.92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13599.36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193.86</v>
      </c>
      <c r="D12" s="95">
        <f>'DOE25'!G13</f>
        <v>52.36</v>
      </c>
      <c r="E12" s="95">
        <f>'DOE25'!H13</f>
        <v>450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339.75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134974.96999999997</v>
      </c>
      <c r="D18" s="41">
        <f>SUM(D8:D17)</f>
        <v>52.36</v>
      </c>
      <c r="E18" s="41">
        <f>SUM(E8:E17)</f>
        <v>450</v>
      </c>
      <c r="F18" s="41">
        <f>SUM(F8:F17)</f>
        <v>339.75</v>
      </c>
      <c r="G18" s="41">
        <f>SUM(G8:G17)</f>
        <v>183699.92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52.36</v>
      </c>
      <c r="E21" s="95">
        <f>'DOE25'!H22</f>
        <v>450</v>
      </c>
      <c r="F21" s="95">
        <f>'DOE25'!I22</f>
        <v>0</v>
      </c>
      <c r="G21" s="95">
        <f>'DOE25'!J22</f>
        <v>13097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94.58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7277.75</v>
      </c>
      <c r="D23" s="95">
        <f>'DOE25'!G24</f>
        <v>0</v>
      </c>
      <c r="E23" s="95">
        <f>'DOE25'!H24</f>
        <v>0</v>
      </c>
      <c r="F23" s="95">
        <f>'DOE25'!I24</f>
        <v>339.75</v>
      </c>
      <c r="G23" s="95">
        <f>'DOE25'!J24</f>
        <v>1128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1652.9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9025.23</v>
      </c>
      <c r="D31" s="41">
        <f>SUM(D21:D30)</f>
        <v>52.36</v>
      </c>
      <c r="E31" s="41">
        <f>SUM(E21:E30)</f>
        <v>450</v>
      </c>
      <c r="F31" s="41">
        <f>SUM(F21:F30)</f>
        <v>339.75</v>
      </c>
      <c r="G31" s="41">
        <f>SUM(G21:G30)</f>
        <v>14225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169474.92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95949.74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125949.74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169474.92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134974.97</v>
      </c>
      <c r="D51" s="41">
        <f>D50+D31</f>
        <v>52.36</v>
      </c>
      <c r="E51" s="41">
        <f>E50+E31</f>
        <v>450</v>
      </c>
      <c r="F51" s="41">
        <f>F50+F31</f>
        <v>339.75</v>
      </c>
      <c r="G51" s="41">
        <f>G50+G31</f>
        <v>183699.92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636602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1865.08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57.65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557.14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557.14</v>
      </c>
      <c r="D62" s="130">
        <f>SUM(D57:D61)</f>
        <v>57.65</v>
      </c>
      <c r="E62" s="130">
        <f>SUM(E57:E61)</f>
        <v>0</v>
      </c>
      <c r="F62" s="130">
        <f>SUM(F57:F61)</f>
        <v>0</v>
      </c>
      <c r="G62" s="130">
        <f>SUM(G57:G61)</f>
        <v>1865.08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637159.14</v>
      </c>
      <c r="D63" s="22">
        <f>D56+D62</f>
        <v>57.65</v>
      </c>
      <c r="E63" s="22">
        <f>E56+E62</f>
        <v>0</v>
      </c>
      <c r="F63" s="22">
        <f>F56+F62</f>
        <v>0</v>
      </c>
      <c r="G63" s="22">
        <f>G56+G62</f>
        <v>1865.08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1441480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1441480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808.8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808.8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1442288.8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1260.98</v>
      </c>
      <c r="D88" s="95">
        <f>SUM('DOE25'!G153:G161)</f>
        <v>897.33</v>
      </c>
      <c r="E88" s="95">
        <f>SUM('DOE25'!H153:H161)</f>
        <v>18646.32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1260.98</v>
      </c>
      <c r="D91" s="131">
        <f>SUM(D85:D90)</f>
        <v>897.33</v>
      </c>
      <c r="E91" s="131">
        <f>SUM(E85:E90)</f>
        <v>18646.32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51539.75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7517.72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7517.72</v>
      </c>
      <c r="E103" s="86">
        <f>SUM(E93:E102)</f>
        <v>0</v>
      </c>
      <c r="F103" s="86">
        <f>SUM(F93:F102)</f>
        <v>51539.75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2080708.92</v>
      </c>
      <c r="D104" s="86">
        <f>D63+D81+D91+D103</f>
        <v>8472.7000000000007</v>
      </c>
      <c r="E104" s="86">
        <f>E63+E81+E91+E103</f>
        <v>18646.32</v>
      </c>
      <c r="F104" s="86">
        <f>F63+F81+F91+F103</f>
        <v>51539.75</v>
      </c>
      <c r="G104" s="86">
        <f>G63+G81+G103</f>
        <v>1865.08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1479360.4100000001</v>
      </c>
      <c r="D109" s="24" t="s">
        <v>289</v>
      </c>
      <c r="E109" s="95">
        <f>('DOE25'!L276)+('DOE25'!L295)+('DOE25'!L314)</f>
        <v>1456.56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120759.88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8704.6699999999983</v>
      </c>
      <c r="D112" s="24" t="s">
        <v>289</v>
      </c>
      <c r="E112" s="95">
        <f>+('DOE25'!L279)+('DOE25'!L298)+('DOE25'!L317)</f>
        <v>5145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1608824.96</v>
      </c>
      <c r="D115" s="86">
        <f>SUM(D109:D114)</f>
        <v>0</v>
      </c>
      <c r="E115" s="86">
        <f>SUM(E109:E114)</f>
        <v>6601.5599999999995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54580.369999999995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22106.21</v>
      </c>
      <c r="D119" s="24" t="s">
        <v>289</v>
      </c>
      <c r="E119" s="95">
        <f>+('DOE25'!L282)+('DOE25'!L301)+('DOE25'!L320)</f>
        <v>11664.76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139284.63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26686.05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1604.83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76518.67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32981.14</v>
      </c>
      <c r="D124" s="24" t="s">
        <v>289</v>
      </c>
      <c r="E124" s="95">
        <f>+('DOE25'!L287)+('DOE25'!L306)+('DOE25'!L325)</f>
        <v>380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3684.7000000000003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8595.7200000000012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357446.6</v>
      </c>
      <c r="D128" s="86">
        <f>SUM(D118:D127)</f>
        <v>8595.7200000000012</v>
      </c>
      <c r="E128" s="86">
        <f>SUM(E118:E127)</f>
        <v>12044.76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12771.33</v>
      </c>
      <c r="D130" s="24" t="s">
        <v>289</v>
      </c>
      <c r="E130" s="129">
        <f>'DOE25'!L336</f>
        <v>0</v>
      </c>
      <c r="F130" s="129">
        <f>SUM('DOE25'!L374:'DOE25'!L380)</f>
        <v>51539.75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7517.72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1865.08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-1865.08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20289.049999999996</v>
      </c>
      <c r="D144" s="141">
        <f>SUM(D130:D143)</f>
        <v>0</v>
      </c>
      <c r="E144" s="141">
        <f>SUM(E130:E143)</f>
        <v>0</v>
      </c>
      <c r="F144" s="141">
        <f>SUM(F130:F143)</f>
        <v>51539.75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1986560.61</v>
      </c>
      <c r="D145" s="86">
        <f>(D115+D128+D144)</f>
        <v>8595.7200000000012</v>
      </c>
      <c r="E145" s="86">
        <f>(E115+E128+E144)</f>
        <v>18646.32</v>
      </c>
      <c r="F145" s="86">
        <f>(F115+F128+F144)</f>
        <v>51539.75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 Castle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28364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28364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1480817</v>
      </c>
      <c r="D10" s="182">
        <f>ROUND((C10/$C$28)*100,1)</f>
        <v>74.3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120760</v>
      </c>
      <c r="D11" s="182">
        <f>ROUND((C11/$C$28)*100,1)</f>
        <v>6.1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13850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54580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33771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142969</v>
      </c>
      <c r="D17" s="182">
        <f t="shared" si="0"/>
        <v>7.2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26686</v>
      </c>
      <c r="D18" s="182">
        <f t="shared" si="0"/>
        <v>1.3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1605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76519</v>
      </c>
      <c r="D20" s="182">
        <f t="shared" si="0"/>
        <v>3.8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33361</v>
      </c>
      <c r="D21" s="182">
        <f t="shared" si="0"/>
        <v>1.7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8538.35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1993456.35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64311</v>
      </c>
    </row>
    <row r="30" spans="1:4" x14ac:dyDescent="0.2">
      <c r="B30" s="187" t="s">
        <v>729</v>
      </c>
      <c r="C30" s="180">
        <f>SUM(C28:C29)</f>
        <v>2057767.35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636602</v>
      </c>
      <c r="D35" s="182">
        <f t="shared" ref="D35:D40" si="1">ROUND((C35/$C$41)*100,1)</f>
        <v>30.3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2422.2199999999721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1441480</v>
      </c>
      <c r="D37" s="182">
        <f t="shared" si="1"/>
        <v>68.599999999999994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809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20805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2102118.2199999997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51540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 Castle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2015-08-04T16:16:23Z</cp:lastPrinted>
  <dcterms:created xsi:type="dcterms:W3CDTF">1997-12-04T19:04:30Z</dcterms:created>
  <dcterms:modified xsi:type="dcterms:W3CDTF">2015-09-21T15:05:12Z</dcterms:modified>
</cp:coreProperties>
</file>