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C39" i="12" l="1"/>
  <c r="B39" i="12"/>
  <c r="C19" i="12"/>
  <c r="B19" i="12"/>
  <c r="C11" i="12"/>
  <c r="B11" i="12"/>
  <c r="B10" i="12"/>
  <c r="H400" i="1"/>
  <c r="G440" i="1"/>
  <c r="G158" i="1" l="1"/>
  <c r="F57" i="1"/>
  <c r="F12" i="1" l="1"/>
  <c r="G30" i="1"/>
  <c r="I317" i="1"/>
  <c r="G317" i="1"/>
  <c r="F317" i="1"/>
  <c r="G298" i="1"/>
  <c r="F298" i="1"/>
  <c r="I27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D5" i="13" s="1"/>
  <c r="C5" i="13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A31" i="12" s="1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8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20" i="2"/>
  <c r="C121" i="2"/>
  <c r="E121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H257" i="1" s="1"/>
  <c r="H271" i="1" s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F408" i="1"/>
  <c r="G408" i="1"/>
  <c r="H645" i="1" s="1"/>
  <c r="J645" i="1" s="1"/>
  <c r="H408" i="1"/>
  <c r="H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I446" i="1"/>
  <c r="F452" i="1"/>
  <c r="G452" i="1"/>
  <c r="H452" i="1"/>
  <c r="I452" i="1"/>
  <c r="F460" i="1"/>
  <c r="G460" i="1"/>
  <c r="H460" i="1"/>
  <c r="F461" i="1"/>
  <c r="G461" i="1"/>
  <c r="H640" i="1" s="1"/>
  <c r="H461" i="1"/>
  <c r="F470" i="1"/>
  <c r="F476" i="1" s="1"/>
  <c r="H622" i="1" s="1"/>
  <c r="J622" i="1" s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H639" i="1"/>
  <c r="G640" i="1"/>
  <c r="G641" i="1"/>
  <c r="H641" i="1"/>
  <c r="G642" i="1"/>
  <c r="G643" i="1"/>
  <c r="H643" i="1"/>
  <c r="G644" i="1"/>
  <c r="G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164" i="2"/>
  <c r="C18" i="2"/>
  <c r="C26" i="10"/>
  <c r="L351" i="1"/>
  <c r="I662" i="1"/>
  <c r="L290" i="1"/>
  <c r="C70" i="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D91" i="2"/>
  <c r="E62" i="2"/>
  <c r="E63" i="2" s="1"/>
  <c r="E31" i="2"/>
  <c r="G62" i="2"/>
  <c r="D29" i="13"/>
  <c r="C29" i="13" s="1"/>
  <c r="D19" i="13"/>
  <c r="C19" i="13" s="1"/>
  <c r="D14" i="13"/>
  <c r="C14" i="13" s="1"/>
  <c r="J617" i="1"/>
  <c r="E78" i="2"/>
  <c r="E81" i="2" s="1"/>
  <c r="L427" i="1"/>
  <c r="J257" i="1"/>
  <c r="J271" i="1" s="1"/>
  <c r="F112" i="1"/>
  <c r="J641" i="1"/>
  <c r="J571" i="1"/>
  <c r="K571" i="1"/>
  <c r="L433" i="1"/>
  <c r="L419" i="1"/>
  <c r="D81" i="2"/>
  <c r="I169" i="1"/>
  <c r="H169" i="1"/>
  <c r="G552" i="1"/>
  <c r="J643" i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393" i="1"/>
  <c r="C138" i="2" s="1"/>
  <c r="F22" i="13"/>
  <c r="H25" i="13"/>
  <c r="C25" i="13" s="1"/>
  <c r="J651" i="1"/>
  <c r="H571" i="1"/>
  <c r="L560" i="1"/>
  <c r="J545" i="1"/>
  <c r="H338" i="1"/>
  <c r="H352" i="1" s="1"/>
  <c r="F338" i="1"/>
  <c r="F352" i="1" s="1"/>
  <c r="G192" i="1"/>
  <c r="H192" i="1"/>
  <c r="F552" i="1"/>
  <c r="C35" i="10"/>
  <c r="L309" i="1"/>
  <c r="E16" i="13"/>
  <c r="J65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6" i="13"/>
  <c r="H33" i="13"/>
  <c r="A40" i="12" l="1"/>
  <c r="A13" i="12"/>
  <c r="J644" i="1"/>
  <c r="J640" i="1"/>
  <c r="J639" i="1"/>
  <c r="I460" i="1"/>
  <c r="I461" i="1" s="1"/>
  <c r="H642" i="1" s="1"/>
  <c r="E8" i="13"/>
  <c r="C8" i="13" s="1"/>
  <c r="C17" i="10"/>
  <c r="L211" i="1"/>
  <c r="F660" i="1" s="1"/>
  <c r="C81" i="2"/>
  <c r="E115" i="2"/>
  <c r="L328" i="1"/>
  <c r="E119" i="2"/>
  <c r="E128" i="2" s="1"/>
  <c r="C16" i="10"/>
  <c r="C62" i="2"/>
  <c r="C63" i="2" s="1"/>
  <c r="G257" i="1"/>
  <c r="G271" i="1" s="1"/>
  <c r="G661" i="1"/>
  <c r="F661" i="1"/>
  <c r="L362" i="1"/>
  <c r="L247" i="1"/>
  <c r="H660" i="1" s="1"/>
  <c r="H664" i="1" s="1"/>
  <c r="C122" i="2"/>
  <c r="C128" i="2" s="1"/>
  <c r="C19" i="10"/>
  <c r="C109" i="2"/>
  <c r="C115" i="2" s="1"/>
  <c r="E13" i="13"/>
  <c r="C13" i="13" s="1"/>
  <c r="L229" i="1"/>
  <c r="C10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D31" i="13" s="1"/>
  <c r="C31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L257" i="1" l="1"/>
  <c r="L271" i="1" s="1"/>
  <c r="G632" i="1" s="1"/>
  <c r="J632" i="1" s="1"/>
  <c r="E145" i="2"/>
  <c r="G664" i="1"/>
  <c r="G667" i="1" s="1"/>
  <c r="H646" i="1"/>
  <c r="J646" i="1" s="1"/>
  <c r="I661" i="1"/>
  <c r="C104" i="2"/>
  <c r="C28" i="10"/>
  <c r="D19" i="10" s="1"/>
  <c r="F664" i="1"/>
  <c r="H672" i="1"/>
  <c r="C6" i="10" s="1"/>
  <c r="H667" i="1"/>
  <c r="E33" i="13"/>
  <c r="D35" i="13" s="1"/>
  <c r="C145" i="2"/>
  <c r="I660" i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17" i="10" l="1"/>
  <c r="D22" i="10"/>
  <c r="D23" i="10"/>
  <c r="D11" i="10"/>
  <c r="D10" i="10"/>
  <c r="C30" i="10"/>
  <c r="D13" i="10"/>
  <c r="D16" i="10"/>
  <c r="G672" i="1"/>
  <c r="C5" i="10" s="1"/>
  <c r="D18" i="10"/>
  <c r="D12" i="10"/>
  <c r="D27" i="10"/>
  <c r="D26" i="10"/>
  <c r="D21" i="10"/>
  <c r="D24" i="10"/>
  <c r="D20" i="10"/>
  <c r="D15" i="10"/>
  <c r="D25" i="10"/>
  <c r="I664" i="1"/>
  <c r="I672" i="1" s="1"/>
  <c r="C7" i="10" s="1"/>
  <c r="F672" i="1"/>
  <c r="C4" i="10" s="1"/>
  <c r="F667" i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<sst xmlns="http://schemas.openxmlformats.org/spreadsheetml/2006/main" count="3954" uniqueCount="912">
  <si>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</si>
  <si>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</si>
  <si>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</si>
  <si>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</si>
  <si>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</si>
  <si>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</si>
  <si>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</si>
  <si>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</si>
  <si>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</si>
  <si>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</si>
  <si>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</si>
  <si>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</si>
  <si>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</si>
  <si>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</si>
  <si>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</si>
  <si>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</si>
  <si>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</si>
  <si>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</si>
  <si>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</si>
  <si>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</si>
  <si>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</si>
  <si>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</si>
  <si>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</si>
  <si>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</si>
  <si>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</si>
  <si>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</si>
  <si>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</si>
  <si>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</si>
  <si>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</si>
  <si>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</si>
  <si>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</si>
  <si>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</si>
  <si>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</si>
  <si>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</si>
  <si>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</si>
  <si>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</si>
  <si>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</si>
  <si>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</si>
  <si>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</si>
  <si>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</si>
  <si>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</si>
  <si>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</si>
  <si>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</si>
  <si>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</si>
  <si>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</si>
  <si>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</si>
  <si>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</si>
  <si>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</si>
  <si>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</si>
  <si>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</si>
  <si>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</si>
  <si>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</si>
  <si>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</si>
  <si>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</si>
  <si>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</si>
  <si>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</si>
  <si>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</si>
  <si>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</si>
  <si>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</si>
  <si>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</si>
  <si>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</si>
  <si>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</si>
  <si>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</si>
  <si>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</si>
  <si>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</si>
  <si>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</si>
  <si>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</si>
  <si>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</si>
  <si>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</si>
  <si>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</si>
  <si>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</si>
  <si>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</si>
  <si>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</si>
  <si>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</si>
  <si>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</si>
  <si>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</si>
  <si>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</si>
  <si>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</si>
  <si>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</si>
  <si>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</si>
  <si>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</si>
  <si>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</si>
  <si>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</si>
  <si>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</si>
  <si>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</si>
  <si>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</si>
  <si>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</si>
  <si>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</si>
  <si>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</si>
  <si>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</si>
  <si>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</si>
  <si>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</si>
  <si>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</si>
  <si>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</si>
  <si>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</si>
  <si>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</si>
  <si>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</si>
  <si>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</si>
  <si>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</si>
  <si>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</si>
  <si>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</si>
  <si>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</si>
  <si>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</si>
  <si>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</si>
  <si>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</si>
  <si>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</si>
  <si>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</si>
  <si>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</si>
  <si>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</si>
  <si>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</si>
  <si>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</si>
  <si>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</si>
  <si>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</si>
  <si>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</si>
  <si>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</si>
  <si>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</si>
  <si>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</si>
  <si>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</si>
  <si>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</si>
  <si>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</si>
  <si>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</si>
  <si>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</si>
  <si>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</si>
  <si>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</si>
  <si>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</si>
  <si>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</si>
  <si>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</si>
  <si>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</si>
  <si>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</si>
  <si>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</si>
  <si>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</si>
  <si>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</si>
  <si>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</si>
  <si>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</si>
  <si>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</si>
  <si>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</si>
  <si>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</si>
  <si>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</si>
  <si>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</si>
  <si>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</si>
  <si>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</si>
  <si>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</si>
  <si>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</si>
  <si>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</si>
  <si>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</si>
  <si>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</si>
  <si>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</si>
  <si>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</si>
  <si>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</si>
  <si>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</si>
  <si>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</si>
  <si>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</si>
  <si>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</si>
  <si>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</si>
  <si>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</si>
  <si>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</si>
  <si>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</si>
  <si>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</si>
  <si>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</si>
  <si>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</si>
  <si>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</si>
  <si>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</si>
  <si>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</si>
  <si>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</si>
  <si>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</si>
  <si>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</si>
  <si>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</si>
  <si>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</si>
  <si>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</si>
  <si>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</si>
  <si>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</si>
  <si>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</si>
  <si>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</si>
  <si>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</si>
  <si>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</si>
  <si>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</si>
  <si>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</si>
  <si>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</si>
  <si>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</si>
  <si>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</si>
  <si>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</si>
  <si>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</si>
  <si>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</si>
  <si>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</si>
  <si>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</si>
  <si>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</si>
  <si>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</si>
  <si>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</si>
  <si>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</si>
  <si>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</si>
  <si>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</si>
  <si>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</si>
  <si>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</si>
  <si>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</si>
  <si>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</si>
  <si>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</si>
  <si>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</si>
  <si>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</si>
  <si>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</si>
  <si>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</si>
  <si>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</si>
  <si>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</si>
  <si>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</si>
  <si>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</si>
  <si>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</si>
  <si>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</si>
  <si>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</si>
  <si>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</si>
  <si>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</si>
  <si>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</si>
  <si>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</si>
  <si>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</si>
  <si>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</si>
  <si>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</si>
  <si>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</si>
  <si>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</si>
  <si>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</si>
  <si>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</si>
  <si>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</si>
  <si>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</si>
  <si>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</si>
  <si>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</si>
  <si>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</si>
  <si>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</si>
  <si>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</si>
  <si>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</si>
  <si>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</si>
  <si>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</si>
  <si>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</si>
  <si>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</si>
  <si>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</si>
  <si>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</si>
  <si>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</si>
  <si>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</si>
  <si>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</si>
  <si>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</si>
  <si>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</si>
  <si>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</si>
  <si>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</si>
  <si>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</si>
  <si>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</si>
  <si>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</si>
  <si>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</si>
  <si>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</si>
  <si>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</si>
  <si>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</si>
  <si>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</si>
  <si>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</si>
  <si>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</si>
  <si>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</si>
  <si>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</si>
  <si>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</si>
  <si>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</si>
  <si>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</si>
  <si>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</si>
  <si>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</si>
  <si>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</si>
  <si>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</si>
  <si>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</si>
  <si>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</si>
  <si>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</si>
  <si>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</si>
  <si>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</si>
  <si>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</si>
  <si>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</si>
  <si>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</si>
  <si>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</si>
  <si>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</si>
  <si>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</si>
  <si>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</si>
  <si>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</si>
  <si>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</si>
  <si>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</si>
  <si>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</si>
  <si>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</si>
  <si>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</si>
  <si>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</si>
  <si>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</si>
  <si>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</si>
  <si>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</si>
  <si>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</si>
  <si>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</si>
  <si>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</si>
  <si>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</si>
  <si>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</si>
  <si>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</si>
  <si>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</si>
  <si>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</si>
  <si>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</si>
  <si>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</si>
  <si>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</si>
  <si>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</si>
  <si>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</si>
  <si>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</si>
  <si>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</si>
  <si>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</si>
  <si>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</si>
  <si>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</si>
  <si>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</si>
  <si>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</si>
  <si>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</si>
  <si>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</si>
  <si>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</si>
  <si>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</si>
  <si>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</si>
  <si>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</si>
  <si>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</si>
  <si>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</si>
  <si>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</si>
  <si>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</si>
  <si>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</si>
  <si>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</si>
  <si>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</si>
  <si>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</si>
  <si>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</si>
  <si>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</si>
  <si>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</si>
  <si>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</si>
  <si>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</si>
  <si>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</si>
  <si>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</si>
  <si>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</si>
  <si>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</si>
  <si>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</si>
  <si>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</si>
  <si>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</si>
  <si>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</si>
  <si>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</si>
  <si>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</si>
  <si>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</si>
  <si>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</si>
  <si>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</si>
  <si>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</si>
  <si>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</si>
  <si>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</si>
  <si>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</si>
  <si>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</si>
  <si>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</si>
  <si>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</si>
  <si>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</si>
  <si>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</si>
  <si>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</si>
  <si>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</si>
  <si>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</si>
  <si>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</si>
  <si>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</si>
  <si>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</si>
  <si>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</si>
  <si>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</si>
  <si>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</si>
  <si>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</si>
  <si>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</si>
  <si>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</si>
  <si>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</si>
  <si>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</si>
  <si>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</si>
  <si>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</si>
  <si>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</si>
  <si>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</si>
  <si>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</si>
  <si>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</si>
  <si>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</si>
  <si>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</si>
  <si>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</si>
  <si>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</si>
  <si>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</si>
  <si>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</si>
  <si>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</si>
  <si>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</si>
  <si>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</si>
  <si>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</si>
  <si>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</si>
  <si>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</si>
  <si>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</si>
  <si>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</si>
  <si>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</si>
  <si>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</si>
  <si>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</si>
  <si>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</si>
  <si>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</si>
  <si>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</si>
  <si>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</si>
  <si>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</si>
  <si>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</si>
  <si>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</si>
  <si>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</si>
  <si>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</si>
  <si>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</si>
  <si>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</si>
  <si>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</si>
  <si>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</si>
  <si>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</si>
  <si>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</si>
  <si>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</si>
  <si>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</si>
  <si>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</si>
  <si>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</si>
  <si>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</si>
  <si>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</si>
  <si>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</si>
  <si>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</si>
  <si>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</si>
  <si>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</si>
  <si>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</si>
  <si>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</si>
  <si>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</si>
  <si>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</si>
  <si>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</si>
  <si>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</si>
  <si>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</si>
  <si>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</si>
  <si>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</si>
  <si>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</si>
  <si>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</si>
  <si>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</si>
  <si>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</si>
  <si>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</si>
  <si>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</si>
  <si>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</si>
  <si>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</si>
  <si>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</si>
  <si>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</si>
  <si>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</si>
  <si>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</si>
  <si>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</si>
  <si>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</si>
  <si>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</si>
  <si>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</si>
  <si>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</si>
  <si>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</si>
  <si>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</si>
  <si>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</si>
  <si>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</si>
  <si>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</si>
  <si>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</si>
  <si>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</si>
  <si>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</si>
  <si>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</si>
  <si>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</si>
  <si>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</si>
  <si>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</si>
  <si>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</si>
  <si>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</si>
  <si>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</si>
  <si>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</si>
  <si>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</si>
  <si>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</si>
  <si>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</si>
  <si>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</si>
  <si>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</si>
  <si>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</si>
  <si>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</si>
  <si>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</si>
  <si>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</si>
  <si>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</si>
  <si>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</si>
  <si>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</si>
  <si>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</si>
  <si>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</si>
  <si>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</si>
  <si>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</si>
  <si>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</si>
  <si>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</si>
  <si>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</si>
  <si>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</si>
  <si>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</si>
  <si>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</si>
  <si>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</si>
  <si>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</si>
  <si>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</si>
  <si>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</si>
  <si>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</si>
  <si>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</si>
  <si>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</si>
  <si>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</si>
  <si>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</si>
  <si>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</si>
  <si>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</si>
  <si>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</si>
  <si>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</si>
  <si>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</si>
  <si>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</si>
  <si>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</si>
  <si>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</si>
  <si>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</si>
  <si>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</si>
  <si>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</si>
  <si>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</si>
  <si>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</si>
  <si>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</si>
  <si>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</si>
  <si>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</si>
  <si>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</si>
  <si>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</si>
  <si>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</si>
  <si>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</si>
  <si>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</si>
  <si>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</si>
  <si>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</si>
  <si>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</si>
  <si>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</si>
  <si>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</si>
  <si>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</si>
  <si>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</si>
  <si>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</si>
  <si>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</si>
  <si>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</si>
  <si>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</si>
  <si>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</si>
  <si>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</si>
  <si>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</si>
  <si>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</si>
  <si>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</si>
  <si>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</si>
  <si>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</si>
  <si>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</si>
  <si>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</si>
  <si>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</si>
  <si>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</si>
  <si>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</si>
  <si>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</si>
  <si>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</si>
  <si>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</si>
  <si>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</si>
  <si>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</si>
  <si>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</si>
  <si>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</si>
  <si>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</si>
  <si>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</si>
  <si>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</si>
  <si>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</si>
  <si>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</si>
  <si>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</si>
  <si>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</si>
  <si>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</si>
  <si>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</si>
  <si>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</si>
  <si>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</si>
  <si>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</si>
  <si>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</si>
  <si>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</si>
  <si>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</si>
  <si>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</si>
  <si>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</si>
  <si>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</si>
  <si>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</si>
  <si>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</si>
  <si>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</si>
  <si>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</si>
  <si>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</si>
  <si>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</si>
  <si>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</si>
  <si>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</si>
  <si>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</si>
  <si>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</si>
  <si>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</si>
  <si>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</si>
  <si>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</si>
  <si>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</si>
  <si>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</si>
  <si>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</si>
  <si>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</si>
  <si>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</si>
  <si>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</si>
  <si>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</si>
  <si>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</si>
  <si>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</si>
  <si>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</si>
  <si>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</si>
  <si>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</si>
  <si>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</si>
  <si>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</si>
  <si>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</si>
  <si>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</si>
  <si>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</si>
  <si>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</si>
  <si>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</si>
  <si>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</si>
  <si>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</si>
  <si>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</si>
  <si>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</si>
  <si>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</si>
  <si>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</si>
  <si>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</si>
  <si>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</si>
  <si>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</si>
  <si>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</si>
  <si>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</si>
  <si>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</si>
  <si>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</si>
  <si>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</si>
  <si>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</si>
  <si>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</si>
  <si>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</si>
  <si>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</si>
  <si>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</si>
  <si>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</si>
  <si>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</si>
  <si>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</si>
  <si>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</si>
  <si>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</si>
  <si>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</si>
  <si>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</si>
  <si>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</si>
  <si>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</si>
  <si>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</si>
  <si>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</si>
  <si>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</si>
  <si>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</si>
  <si>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</si>
  <si>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</si>
  <si>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</si>
  <si>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</si>
  <si>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</si>
  <si>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</si>
  <si>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</si>
  <si>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</si>
  <si>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</si>
  <si>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</si>
  <si>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</si>
  <si>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</si>
  <si>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</si>
  <si>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</si>
  <si>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</si>
  <si>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</si>
  <si>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</si>
  <si>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</si>
  <si>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</si>
  <si>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</si>
  <si>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</si>
  <si>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</si>
  <si>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</si>
  <si>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</si>
  <si>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</si>
  <si>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</si>
  <si>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</si>
  <si>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</si>
  <si>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</si>
  <si>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</si>
  <si>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</si>
  <si>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</si>
  <si>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</si>
  <si>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</si>
  <si>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</si>
  <si>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</si>
  <si>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</si>
  <si>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</si>
  <si>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</si>
  <si>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</si>
  <si>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</si>
  <si>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</si>
  <si>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</si>
  <si>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</si>
  <si>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</si>
  <si>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</si>
  <si>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</si>
  <si>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</si>
  <si>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</si>
  <si>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</si>
  <si>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</si>
  <si>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</si>
  <si>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</si>
  <si>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</si>
  <si>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</si>
  <si>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</si>
  <si>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</si>
  <si>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</si>
  <si>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</si>
  <si>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</si>
  <si>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</si>
  <si>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</si>
  <si>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</si>
  <si>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</si>
  <si>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</si>
  <si>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</si>
  <si>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</si>
  <si>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</si>
  <si>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</si>
  <si>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</si>
  <si>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</si>
  <si>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</si>
  <si>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</si>
  <si>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</si>
  <si>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</si>
  <si>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</si>
  <si>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</si>
  <si>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</si>
  <si>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</si>
  <si>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</si>
  <si>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</si>
  <si>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</si>
  <si>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</si>
  <si>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</si>
  <si>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</si>
  <si>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</si>
  <si>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</si>
  <si>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</si>
  <si>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</si>
  <si>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</si>
  <si>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</si>
  <si>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</si>
  <si>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</si>
  <si>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</si>
  <si>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</si>
  <si>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</si>
  <si>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</si>
  <si>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</si>
  <si>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</si>
  <si>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</si>
  <si>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</si>
  <si>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</si>
  <si>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</si>
  <si>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</si>
  <si>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</si>
  <si>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</si>
  <si>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</si>
  <si>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</si>
  <si>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</si>
  <si>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</si>
  <si>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</si>
  <si>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</si>
  <si>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</si>
  <si>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</si>
  <si>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</si>
  <si>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</si>
  <si>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</si>
  <si>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</si>
  <si>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</si>
  <si>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</si>
  <si>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</si>
  <si>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</si>
  <si>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</si>
  <si>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</si>
  <si>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</si>
  <si>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</si>
  <si>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</si>
  <si>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</si>
  <si>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</si>
  <si>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</si>
  <si>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</si>
  <si>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</si>
  <si>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</si>
  <si>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</si>
  <si>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</si>
  <si>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</si>
  <si>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</si>
  <si>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</si>
  <si>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</si>
  <si>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</si>
  <si>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</si>
  <si>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</si>
  <si>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</si>
  <si>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</si>
  <si>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</si>
  <si>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</si>
  <si>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</si>
  <si>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</si>
  <si>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</si>
  <si>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</si>
  <si>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</si>
  <si>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</si>
  <si>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</si>
  <si>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</si>
  <si>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</si>
  <si>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</si>
  <si>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</si>
  <si>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</si>
  <si>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</si>
  <si>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</si>
  <si>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</si>
  <si>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</si>
  <si>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</si>
  <si>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</si>
  <si>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</si>
  <si>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</si>
  <si>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</si>
  <si>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</si>
  <si>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</si>
  <si>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</si>
  <si>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</si>
  <si>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</si>
  <si>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</si>
  <si>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</si>
  <si>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</si>
  <si>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</si>
  <si>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</si>
  <si>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</si>
  <si>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</si>
  <si>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</si>
  <si>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</si>
  <si>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</si>
  <si>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</si>
  <si>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</si>
  <si>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</si>
  <si>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</si>
  <si>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</si>
  <si>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</si>
  <si>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</si>
  <si>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</si>
  <si>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</si>
  <si>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</si>
  <si>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</si>
  <si>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</si>
  <si>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</si>
  <si>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</si>
  <si>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</si>
  <si>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</si>
  <si>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</si>
  <si>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</si>
  <si>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</si>
  <si>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</si>
  <si>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</si>
  <si>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</si>
  <si>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</si>
  <si>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</si>
  <si>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</si>
  <si>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</si>
  <si>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</si>
  <si>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</si>
  <si>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</si>
  <si>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</si>
  <si>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</si>
  <si>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</si>
  <si>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</si>
  <si>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</si>
  <si>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</si>
  <si>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</si>
  <si>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</si>
  <si>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</si>
  <si>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</si>
  <si>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</si>
  <si>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</si>
  <si>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</si>
  <si>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</si>
  <si>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</si>
  <si>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</si>
  <si>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</si>
  <si>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</si>
  <si>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</si>
  <si>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</si>
  <si>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</si>
  <si>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</si>
  <si>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</si>
  <si>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</si>
  <si>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</si>
  <si>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</si>
  <si>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</si>
  <si>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</si>
  <si>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</si>
  <si>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</si>
  <si>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</si>
  <si>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</si>
  <si>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</si>
  <si>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</si>
  <si>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</si>
  <si>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</si>
  <si>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</si>
  <si>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</si>
  <si>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</si>
  <si>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</si>
  <si>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</si>
  <si>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</si>
  <si>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</si>
  <si>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</si>
  <si>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</si>
  <si>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</si>
  <si>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</si>
  <si>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</si>
  <si>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</si>
  <si>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</si>
  <si>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</si>
  <si>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</si>
  <si>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</si>
  <si>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</si>
  <si>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</si>
  <si>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</si>
  <si>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</si>
  <si>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</si>
  <si>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</si>
  <si>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</si>
  <si>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</si>
  <si>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</si>
  <si>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</si>
  <si>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</si>
  <si>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</si>
  <si>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</si>
  <si>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</si>
  <si>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</si>
  <si>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</si>
  <si>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</si>
  <si>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</si>
  <si>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</si>
  <si>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</si>
  <si>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</si>
  <si>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</si>
  <si>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</si>
  <si>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</si>
  <si>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</si>
  <si>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</si>
  <si>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</si>
  <si>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</si>
  <si>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</si>
  <si>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</si>
  <si>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</si>
  <si>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</si>
  <si>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</si>
  <si>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</si>
  <si>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</si>
  <si>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</si>
  <si>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</si>
  <si>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</si>
  <si>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Shaker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</si>
</sst>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486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1191116.6100000001</v>
      </c>
      <c r="G9" s="18">
        <v>102255.92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774.32</v>
      </c>
      <c r="G10" s="18"/>
      <c r="H10" s="18"/>
      <c r="I10" s="18"/>
      <c r="J10" s="67">
        <f>SUM(I440)</f>
        <v>595524.35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437005.3+0.53</f>
        <v>437005.83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144540.75</v>
      </c>
      <c r="G13" s="18">
        <v>33701.68</v>
      </c>
      <c r="H13" s="18">
        <v>341789.52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9129.2099999999991</v>
      </c>
      <c r="G14" s="18">
        <v>3244.91</v>
      </c>
      <c r="H14" s="18">
        <v>13225.48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6984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1789550.7200000002</v>
      </c>
      <c r="G19" s="41">
        <f>SUM(G9:G18)</f>
        <v>139202.51</v>
      </c>
      <c r="H19" s="41">
        <f>SUM(H9:H18)</f>
        <v>355015</v>
      </c>
      <c r="I19" s="41">
        <f>SUM(I9:I18)</f>
        <v>0</v>
      </c>
      <c r="J19" s="41">
        <f>SUM(J9:J18)</f>
        <v>595524.35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125065.36</v>
      </c>
      <c r="H22" s="18">
        <v>311939.94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68905.679999999993</v>
      </c>
      <c r="G23" s="18"/>
      <c r="H23" s="18">
        <v>200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76420.61</v>
      </c>
      <c r="G24" s="18">
        <v>360.72</v>
      </c>
      <c r="H24" s="18">
        <v>1871.03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69892.73</v>
      </c>
      <c r="G28" s="18">
        <v>3926.8</v>
      </c>
      <c r="H28" s="18">
        <v>4310.88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f>8554.15+754.01</f>
        <v>9308.16</v>
      </c>
      <c r="H30" s="18">
        <v>36693.15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215219.01999999996</v>
      </c>
      <c r="G32" s="41">
        <f>SUM(G22:G31)</f>
        <v>138661.04</v>
      </c>
      <c r="H32" s="41">
        <f>SUM(H22:H31)</f>
        <v>355015.00000000006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541.47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353028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705918</v>
      </c>
      <c r="G48" s="18"/>
      <c r="H48" s="18"/>
      <c r="I48" s="18"/>
      <c r="J48" s="13">
        <f>SUM(I459)</f>
        <v>595524.35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8638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506747.7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1574331.7</v>
      </c>
      <c r="G51" s="41">
        <f>SUM(G35:G50)</f>
        <v>541.47</v>
      </c>
      <c r="H51" s="41">
        <f>SUM(H35:H50)</f>
        <v>0</v>
      </c>
      <c r="I51" s="41">
        <f>SUM(I35:I50)</f>
        <v>0</v>
      </c>
      <c r="J51" s="41">
        <f>SUM(J35:J50)</f>
        <v>595524.35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1789550.72</v>
      </c>
      <c r="G52" s="41">
        <f>G51+G32</f>
        <v>139202.51</v>
      </c>
      <c r="H52" s="41">
        <f>H51+H32</f>
        <v>355015.00000000006</v>
      </c>
      <c r="I52" s="41">
        <f>I51+I32</f>
        <v>0</v>
      </c>
      <c r="J52" s="41">
        <f>J51+J32</f>
        <v>595524.35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3703120+8384695</f>
        <v>12087815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12087815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2687.31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2687.31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59.66</v>
      </c>
      <c r="G96" s="18">
        <v>42.84</v>
      </c>
      <c r="H96" s="18"/>
      <c r="I96" s="18"/>
      <c r="J96" s="18">
        <v>61.72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225539.34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54930.97</v>
      </c>
      <c r="G110" s="18">
        <v>8072.47</v>
      </c>
      <c r="H110" s="18">
        <v>85650.34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54990.630000000005</v>
      </c>
      <c r="G111" s="41">
        <f>SUM(G96:G110)</f>
        <v>233654.65</v>
      </c>
      <c r="H111" s="41">
        <f>SUM(H96:H110)</f>
        <v>85650.34</v>
      </c>
      <c r="I111" s="41">
        <f>SUM(I96:I110)</f>
        <v>0</v>
      </c>
      <c r="J111" s="41">
        <f>SUM(J96:J110)</f>
        <v>61.72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12145492.940000001</v>
      </c>
      <c r="G112" s="41">
        <f>G60+G111</f>
        <v>233654.65</v>
      </c>
      <c r="H112" s="41">
        <f>H60+H79+H94+H111</f>
        <v>85650.34</v>
      </c>
      <c r="I112" s="41">
        <f>I60+I111</f>
        <v>0</v>
      </c>
      <c r="J112" s="41">
        <f>J60+J111</f>
        <v>61.72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4698881.78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2033305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1881.98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6734068.7600000007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21918.880000000001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87363.3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15652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6974.2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20313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124934.18000000001</v>
      </c>
      <c r="G136" s="41">
        <f>SUM(G123:G135)</f>
        <v>27287.200000000001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6859002.9400000004</v>
      </c>
      <c r="G140" s="41">
        <f>G121+SUM(G136:G137)</f>
        <v>27287.200000000001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358401.6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43792.24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222992.82+35676.1</f>
        <v>258668.92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288934.02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113782.92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113782.92</v>
      </c>
      <c r="G162" s="41">
        <f>SUM(G150:G161)</f>
        <v>258668.92</v>
      </c>
      <c r="H162" s="41">
        <f>SUM(H150:H161)</f>
        <v>691127.86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113782.92</v>
      </c>
      <c r="G169" s="41">
        <f>G147+G162+SUM(G163:G168)</f>
        <v>258668.92</v>
      </c>
      <c r="H169" s="41">
        <f>H147+H162+SUM(H163:H168)</f>
        <v>691127.86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30601.18</v>
      </c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30601.18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119607.72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119607.72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119607.72</v>
      </c>
      <c r="G192" s="41">
        <f>G183+SUM(G188:G191)</f>
        <v>30601.18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19237886.520000003</v>
      </c>
      <c r="G193" s="47">
        <f>G112+G140+G169+G192</f>
        <v>550211.95000000007</v>
      </c>
      <c r="H193" s="47">
        <f>H112+H140+H169+H192</f>
        <v>776778.2</v>
      </c>
      <c r="I193" s="47">
        <f>I112+I140+I169+I192</f>
        <v>0</v>
      </c>
      <c r="J193" s="47">
        <f>J112+J140+J192</f>
        <v>50061.72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1979347.1</v>
      </c>
      <c r="G197" s="18">
        <v>988609.75</v>
      </c>
      <c r="H197" s="18">
        <v>2184.83</v>
      </c>
      <c r="I197" s="18">
        <v>122708.14</v>
      </c>
      <c r="J197" s="18">
        <v>7069.17</v>
      </c>
      <c r="K197" s="18"/>
      <c r="L197" s="19">
        <f>SUM(F197:K197)</f>
        <v>3099918.99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597423.91</v>
      </c>
      <c r="G198" s="18">
        <v>248447.11</v>
      </c>
      <c r="H198" s="18">
        <v>21771.200000000001</v>
      </c>
      <c r="I198" s="18">
        <v>4573.16</v>
      </c>
      <c r="J198" s="18">
        <v>11464.58</v>
      </c>
      <c r="K198" s="18"/>
      <c r="L198" s="19">
        <f>SUM(F198:K198)</f>
        <v>883679.96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26905.59</v>
      </c>
      <c r="G200" s="18">
        <v>5151.04</v>
      </c>
      <c r="H200" s="18">
        <v>3650</v>
      </c>
      <c r="I200" s="18">
        <v>785.46</v>
      </c>
      <c r="J200" s="18">
        <v>0</v>
      </c>
      <c r="K200" s="18">
        <v>150</v>
      </c>
      <c r="L200" s="19">
        <f>SUM(F200:K200)</f>
        <v>36642.090000000004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508970.16</v>
      </c>
      <c r="G202" s="18">
        <v>225387.17</v>
      </c>
      <c r="H202" s="18">
        <v>72795.34</v>
      </c>
      <c r="I202" s="18">
        <v>5601.34</v>
      </c>
      <c r="J202" s="18">
        <v>74.33</v>
      </c>
      <c r="K202" s="18">
        <v>643.55999999999995</v>
      </c>
      <c r="L202" s="19">
        <f t="shared" ref="L202:L208" si="0">SUM(F202:K202)</f>
        <v>813471.89999999991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164128.44</v>
      </c>
      <c r="G203" s="18">
        <v>100352.07</v>
      </c>
      <c r="H203" s="18">
        <v>42123.85</v>
      </c>
      <c r="I203" s="18">
        <v>10163.950000000001</v>
      </c>
      <c r="J203" s="18">
        <v>32420.89</v>
      </c>
      <c r="K203" s="18">
        <v>741.7</v>
      </c>
      <c r="L203" s="19">
        <f t="shared" si="0"/>
        <v>349930.9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68021.48</v>
      </c>
      <c r="G204" s="18">
        <v>18429.919999999998</v>
      </c>
      <c r="H204" s="18">
        <v>39323.370000000003</v>
      </c>
      <c r="I204" s="18">
        <v>3343.73</v>
      </c>
      <c r="J204" s="18"/>
      <c r="K204" s="18">
        <v>4347.9399999999996</v>
      </c>
      <c r="L204" s="19">
        <f t="shared" si="0"/>
        <v>133466.43999999997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315139.7</v>
      </c>
      <c r="G205" s="18">
        <v>126007.66</v>
      </c>
      <c r="H205" s="18">
        <v>20425.48</v>
      </c>
      <c r="I205" s="18">
        <v>3501.3</v>
      </c>
      <c r="J205" s="18"/>
      <c r="K205" s="18">
        <v>2250</v>
      </c>
      <c r="L205" s="19">
        <f t="shared" si="0"/>
        <v>467324.13999999996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68899.13</v>
      </c>
      <c r="G206" s="18">
        <v>20081.61</v>
      </c>
      <c r="H206" s="18">
        <v>13129.78</v>
      </c>
      <c r="I206" s="18">
        <v>1694.32</v>
      </c>
      <c r="J206" s="18">
        <v>439.69</v>
      </c>
      <c r="K206" s="18">
        <v>630.32000000000005</v>
      </c>
      <c r="L206" s="19">
        <f t="shared" si="0"/>
        <v>104874.85000000002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178196.61</v>
      </c>
      <c r="G207" s="18">
        <v>67378.83</v>
      </c>
      <c r="H207" s="18">
        <v>243234.37</v>
      </c>
      <c r="I207" s="18">
        <v>196610.07</v>
      </c>
      <c r="J207" s="18">
        <v>3786.69</v>
      </c>
      <c r="K207" s="18"/>
      <c r="L207" s="19">
        <f t="shared" si="0"/>
        <v>689206.57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426636.09</v>
      </c>
      <c r="I208" s="18"/>
      <c r="J208" s="18">
        <v>6179.16</v>
      </c>
      <c r="K208" s="18"/>
      <c r="L208" s="19">
        <f t="shared" si="0"/>
        <v>432815.25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3907032.12</v>
      </c>
      <c r="G211" s="41">
        <f t="shared" si="1"/>
        <v>1799845.16</v>
      </c>
      <c r="H211" s="41">
        <f t="shared" si="1"/>
        <v>885274.31</v>
      </c>
      <c r="I211" s="41">
        <f t="shared" si="1"/>
        <v>348981.47000000003</v>
      </c>
      <c r="J211" s="41">
        <f t="shared" si="1"/>
        <v>61434.510000000009</v>
      </c>
      <c r="K211" s="41">
        <f t="shared" si="1"/>
        <v>8763.52</v>
      </c>
      <c r="L211" s="41">
        <f t="shared" si="1"/>
        <v>7011331.0899999999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1836056.65</v>
      </c>
      <c r="G215" s="18">
        <v>748595.99</v>
      </c>
      <c r="H215" s="18">
        <v>1105.48</v>
      </c>
      <c r="I215" s="18">
        <v>78891.28</v>
      </c>
      <c r="J215" s="18">
        <v>23757.68</v>
      </c>
      <c r="K215" s="18"/>
      <c r="L215" s="19">
        <f>SUM(F215:K215)</f>
        <v>2688407.0799999996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410944.78</v>
      </c>
      <c r="G216" s="18">
        <v>182398.41</v>
      </c>
      <c r="H216" s="18">
        <v>61161.11</v>
      </c>
      <c r="I216" s="18">
        <v>2989.21</v>
      </c>
      <c r="J216" s="18">
        <v>9445.5400000000009</v>
      </c>
      <c r="K216" s="18">
        <v>220</v>
      </c>
      <c r="L216" s="19">
        <f>SUM(F216:K216)</f>
        <v>667159.05000000005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55674.99</v>
      </c>
      <c r="G218" s="18">
        <v>9574.8799999999992</v>
      </c>
      <c r="H218" s="18">
        <v>11004.38</v>
      </c>
      <c r="I218" s="18">
        <v>4178.79</v>
      </c>
      <c r="J218" s="18">
        <v>8050</v>
      </c>
      <c r="K218" s="18">
        <v>4947</v>
      </c>
      <c r="L218" s="19">
        <f>SUM(F218:K218)</f>
        <v>93430.04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309861.3</v>
      </c>
      <c r="G220" s="18">
        <v>132213.06</v>
      </c>
      <c r="H220" s="18">
        <v>12571.45</v>
      </c>
      <c r="I220" s="18">
        <v>5442.59</v>
      </c>
      <c r="J220" s="18">
        <v>56.28</v>
      </c>
      <c r="K220" s="18">
        <v>492.72</v>
      </c>
      <c r="L220" s="19">
        <f t="shared" ref="L220:L226" si="2">SUM(F220:K220)</f>
        <v>460637.4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130023.2</v>
      </c>
      <c r="G221" s="18">
        <v>63508.13</v>
      </c>
      <c r="H221" s="18">
        <v>32499.39</v>
      </c>
      <c r="I221" s="18">
        <v>17345.080000000002</v>
      </c>
      <c r="J221" s="18">
        <v>26071.8</v>
      </c>
      <c r="K221" s="18">
        <v>561.63</v>
      </c>
      <c r="L221" s="19">
        <f t="shared" si="2"/>
        <v>270009.23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51507.29</v>
      </c>
      <c r="G222" s="18">
        <v>13955.52</v>
      </c>
      <c r="H222" s="18">
        <v>29776.46</v>
      </c>
      <c r="I222" s="18">
        <v>2531.94</v>
      </c>
      <c r="J222" s="18"/>
      <c r="K222" s="18">
        <v>3292.35</v>
      </c>
      <c r="L222" s="19">
        <f t="shared" si="2"/>
        <v>101063.56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225442.23</v>
      </c>
      <c r="G223" s="18">
        <v>90222.37</v>
      </c>
      <c r="H223" s="18">
        <v>16880.5</v>
      </c>
      <c r="I223" s="18">
        <v>2982.59</v>
      </c>
      <c r="J223" s="18">
        <v>480</v>
      </c>
      <c r="K223" s="18">
        <v>1500</v>
      </c>
      <c r="L223" s="19">
        <f t="shared" si="2"/>
        <v>337507.69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52171.87</v>
      </c>
      <c r="G224" s="18">
        <v>15206.22</v>
      </c>
      <c r="H224" s="18">
        <v>9942.15</v>
      </c>
      <c r="I224" s="18">
        <v>1282.98</v>
      </c>
      <c r="J224" s="18">
        <v>332.94</v>
      </c>
      <c r="K224" s="18">
        <v>477.29</v>
      </c>
      <c r="L224" s="19">
        <f t="shared" si="2"/>
        <v>79413.449999999983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184332.04</v>
      </c>
      <c r="G225" s="18">
        <v>51020.67</v>
      </c>
      <c r="H225" s="18">
        <v>183695.82</v>
      </c>
      <c r="I225" s="18">
        <v>148877.26999999999</v>
      </c>
      <c r="J225" s="18">
        <v>2867.36</v>
      </c>
      <c r="K225" s="18"/>
      <c r="L225" s="19">
        <f t="shared" si="2"/>
        <v>570793.16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221368.81</v>
      </c>
      <c r="I226" s="18"/>
      <c r="J226" s="18">
        <v>4678.99</v>
      </c>
      <c r="K226" s="18"/>
      <c r="L226" s="19">
        <f t="shared" si="2"/>
        <v>226047.8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3256014.35</v>
      </c>
      <c r="G229" s="41">
        <f>SUM(G215:G228)</f>
        <v>1306695.2499999998</v>
      </c>
      <c r="H229" s="41">
        <f>SUM(H215:H228)</f>
        <v>580005.55000000005</v>
      </c>
      <c r="I229" s="41">
        <f>SUM(I215:I228)</f>
        <v>264521.73</v>
      </c>
      <c r="J229" s="41">
        <f>SUM(J215:J228)</f>
        <v>75740.590000000011</v>
      </c>
      <c r="K229" s="41">
        <f t="shared" si="3"/>
        <v>11490.990000000002</v>
      </c>
      <c r="L229" s="41">
        <f t="shared" si="3"/>
        <v>5494468.46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1760817.13</v>
      </c>
      <c r="G233" s="18">
        <v>835289.07</v>
      </c>
      <c r="H233" s="18">
        <v>4439.3500000000004</v>
      </c>
      <c r="I233" s="18">
        <v>103279.18</v>
      </c>
      <c r="J233" s="18">
        <v>14297.98</v>
      </c>
      <c r="K233" s="18"/>
      <c r="L233" s="19">
        <f>SUM(F233:K233)</f>
        <v>2718122.71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309098.48</v>
      </c>
      <c r="G234" s="18">
        <v>180635.55</v>
      </c>
      <c r="H234" s="18">
        <v>213046.78</v>
      </c>
      <c r="I234" s="18">
        <v>3000.82</v>
      </c>
      <c r="J234" s="18">
        <v>1302.18</v>
      </c>
      <c r="K234" s="18"/>
      <c r="L234" s="19">
        <f>SUM(F234:K234)</f>
        <v>707083.80999999994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12833.32</v>
      </c>
      <c r="G235" s="18">
        <v>981.73</v>
      </c>
      <c r="H235" s="18">
        <v>276296.88</v>
      </c>
      <c r="I235" s="18">
        <v>397.84</v>
      </c>
      <c r="J235" s="18"/>
      <c r="K235" s="18"/>
      <c r="L235" s="19">
        <f>SUM(F235:K235)</f>
        <v>290509.77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139723.23000000001</v>
      </c>
      <c r="G236" s="18">
        <v>26127.18</v>
      </c>
      <c r="H236" s="18">
        <v>19874.66</v>
      </c>
      <c r="I236" s="18">
        <v>21887.7</v>
      </c>
      <c r="J236" s="18"/>
      <c r="K236" s="18">
        <v>16300.19</v>
      </c>
      <c r="L236" s="19">
        <f>SUM(F236:K236)</f>
        <v>223912.96000000002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326317.83</v>
      </c>
      <c r="G238" s="18">
        <v>137765.60999999999</v>
      </c>
      <c r="H238" s="18">
        <v>40315.019999999997</v>
      </c>
      <c r="I238" s="18">
        <v>8717.2099999999991</v>
      </c>
      <c r="J238" s="18">
        <v>502.75</v>
      </c>
      <c r="K238" s="18">
        <v>652.72</v>
      </c>
      <c r="L238" s="19">
        <f t="shared" ref="L238:L244" si="4">SUM(F238:K238)</f>
        <v>514271.14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125882.04</v>
      </c>
      <c r="G239" s="18">
        <v>65887.179999999993</v>
      </c>
      <c r="H239" s="18">
        <v>31182.53</v>
      </c>
      <c r="I239" s="18">
        <v>8718.14</v>
      </c>
      <c r="J239" s="18">
        <v>28229.77</v>
      </c>
      <c r="K239" s="18">
        <v>626.66999999999996</v>
      </c>
      <c r="L239" s="19">
        <f t="shared" si="4"/>
        <v>260526.32999999996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57472.22</v>
      </c>
      <c r="G240" s="18">
        <v>15571.65</v>
      </c>
      <c r="H240" s="18">
        <v>33224.800000000003</v>
      </c>
      <c r="I240" s="18">
        <v>2825.15</v>
      </c>
      <c r="J240" s="18"/>
      <c r="K240" s="18">
        <v>3673.63</v>
      </c>
      <c r="L240" s="19">
        <f t="shared" si="4"/>
        <v>112767.45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219747.89</v>
      </c>
      <c r="G241" s="18">
        <v>87766.86</v>
      </c>
      <c r="H241" s="18">
        <v>18749.689999999999</v>
      </c>
      <c r="I241" s="18">
        <v>2720.69</v>
      </c>
      <c r="J241" s="18"/>
      <c r="K241" s="18">
        <v>12474.34</v>
      </c>
      <c r="L241" s="19">
        <f t="shared" si="4"/>
        <v>341459.47000000003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58213.77</v>
      </c>
      <c r="G242" s="18">
        <v>16967.22</v>
      </c>
      <c r="H242" s="18">
        <v>11093.53</v>
      </c>
      <c r="I242" s="18">
        <v>1431.55</v>
      </c>
      <c r="J242" s="18">
        <v>371.5</v>
      </c>
      <c r="K242" s="18">
        <v>532.57000000000005</v>
      </c>
      <c r="L242" s="19">
        <f t="shared" si="4"/>
        <v>88610.14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153052.97</v>
      </c>
      <c r="G243" s="18">
        <v>56929.25</v>
      </c>
      <c r="H243" s="18">
        <v>203822.02</v>
      </c>
      <c r="I243" s="18">
        <v>166118.38</v>
      </c>
      <c r="J243" s="18">
        <v>3199.43</v>
      </c>
      <c r="K243" s="18"/>
      <c r="L243" s="19">
        <f t="shared" si="4"/>
        <v>583122.05000000005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370183.95</v>
      </c>
      <c r="I244" s="18"/>
      <c r="J244" s="18">
        <v>5220.8500000000004</v>
      </c>
      <c r="K244" s="18"/>
      <c r="L244" s="19">
        <f t="shared" si="4"/>
        <v>375404.79999999999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3163158.8800000008</v>
      </c>
      <c r="G247" s="41">
        <f t="shared" si="5"/>
        <v>1423921.2999999998</v>
      </c>
      <c r="H247" s="41">
        <f t="shared" si="5"/>
        <v>1222229.21</v>
      </c>
      <c r="I247" s="41">
        <f t="shared" si="5"/>
        <v>319096.66000000003</v>
      </c>
      <c r="J247" s="41">
        <f t="shared" si="5"/>
        <v>53124.46</v>
      </c>
      <c r="K247" s="41">
        <f t="shared" si="5"/>
        <v>34260.120000000003</v>
      </c>
      <c r="L247" s="41">
        <f t="shared" si="5"/>
        <v>6215790.629999999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6100.9</v>
      </c>
      <c r="G253" s="18">
        <v>1204.8499999999999</v>
      </c>
      <c r="H253" s="18"/>
      <c r="I253" s="18">
        <v>1596.39</v>
      </c>
      <c r="J253" s="18"/>
      <c r="K253" s="18"/>
      <c r="L253" s="19">
        <f t="shared" si="6"/>
        <v>8902.14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142026.84</v>
      </c>
      <c r="I255" s="18"/>
      <c r="J255" s="18"/>
      <c r="K255" s="18"/>
      <c r="L255" s="19">
        <f t="shared" si="6"/>
        <v>142026.84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6100.9</v>
      </c>
      <c r="G256" s="41">
        <f t="shared" si="7"/>
        <v>1204.8499999999999</v>
      </c>
      <c r="H256" s="41">
        <f t="shared" si="7"/>
        <v>142026.84</v>
      </c>
      <c r="I256" s="41">
        <f t="shared" si="7"/>
        <v>1596.39</v>
      </c>
      <c r="J256" s="41">
        <f t="shared" si="7"/>
        <v>0</v>
      </c>
      <c r="K256" s="41">
        <f t="shared" si="7"/>
        <v>0</v>
      </c>
      <c r="L256" s="41">
        <f>SUM(F256:K256)</f>
        <v>150928.98000000001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10332306.250000002</v>
      </c>
      <c r="G257" s="41">
        <f t="shared" si="8"/>
        <v>4531666.5599999987</v>
      </c>
      <c r="H257" s="41">
        <f t="shared" si="8"/>
        <v>2829535.91</v>
      </c>
      <c r="I257" s="41">
        <f t="shared" si="8"/>
        <v>934196.25</v>
      </c>
      <c r="J257" s="41">
        <f t="shared" si="8"/>
        <v>190299.56000000003</v>
      </c>
      <c r="K257" s="41">
        <f t="shared" si="8"/>
        <v>54514.630000000005</v>
      </c>
      <c r="L257" s="41">
        <f t="shared" si="8"/>
        <v>18872519.16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30601.18</v>
      </c>
      <c r="L263" s="19">
        <f>SUM(F263:K263)</f>
        <v>30601.18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80601.179999999993</v>
      </c>
      <c r="L270" s="41">
        <f t="shared" si="9"/>
        <v>80601.179999999993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10332306.250000002</v>
      </c>
      <c r="G271" s="42">
        <f t="shared" si="11"/>
        <v>4531666.5599999987</v>
      </c>
      <c r="H271" s="42">
        <f t="shared" si="11"/>
        <v>2829535.91</v>
      </c>
      <c r="I271" s="42">
        <f t="shared" si="11"/>
        <v>934196.25</v>
      </c>
      <c r="J271" s="42">
        <f t="shared" si="11"/>
        <v>190299.56000000003</v>
      </c>
      <c r="K271" s="42">
        <f t="shared" si="11"/>
        <v>135115.81</v>
      </c>
      <c r="L271" s="42">
        <f t="shared" si="11"/>
        <v>18953120.34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115765.08</v>
      </c>
      <c r="G276" s="18">
        <v>37323.24</v>
      </c>
      <c r="H276" s="18"/>
      <c r="I276" s="18">
        <v>3011.79</v>
      </c>
      <c r="J276" s="18"/>
      <c r="K276" s="18"/>
      <c r="L276" s="19">
        <f>SUM(F276:K276)</f>
        <v>156100.11000000002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35375</v>
      </c>
      <c r="G277" s="18">
        <v>27223.040000000001</v>
      </c>
      <c r="H277" s="18">
        <v>1747.45</v>
      </c>
      <c r="I277" s="18">
        <v>14087.83</v>
      </c>
      <c r="J277" s="18">
        <v>44816.92</v>
      </c>
      <c r="K277" s="18"/>
      <c r="L277" s="19">
        <f>SUM(F277:K277)</f>
        <v>123250.23999999999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23917.5</v>
      </c>
      <c r="G279" s="18">
        <v>3295.4</v>
      </c>
      <c r="H279" s="18"/>
      <c r="I279" s="18">
        <f>987.29+304.44</f>
        <v>1291.73</v>
      </c>
      <c r="J279" s="18"/>
      <c r="K279" s="18"/>
      <c r="L279" s="19">
        <f>SUM(F279:K279)</f>
        <v>28504.63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2501.8000000000002</v>
      </c>
      <c r="G282" s="18">
        <v>545.67999999999995</v>
      </c>
      <c r="H282" s="18">
        <v>10346.969999999999</v>
      </c>
      <c r="I282" s="18">
        <v>272.64</v>
      </c>
      <c r="J282" s="18">
        <v>2122.3200000000002</v>
      </c>
      <c r="K282" s="18"/>
      <c r="L282" s="19">
        <f t="shared" si="12"/>
        <v>15789.409999999998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>
        <v>1537.2</v>
      </c>
      <c r="I284" s="18"/>
      <c r="J284" s="18"/>
      <c r="K284" s="18"/>
      <c r="L284" s="19">
        <f t="shared" si="12"/>
        <v>1537.2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>
        <v>3043.66</v>
      </c>
      <c r="J286" s="18">
        <v>12655</v>
      </c>
      <c r="K286" s="18"/>
      <c r="L286" s="19">
        <f t="shared" si="12"/>
        <v>15698.66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12716</v>
      </c>
      <c r="I287" s="18"/>
      <c r="J287" s="18"/>
      <c r="K287" s="18"/>
      <c r="L287" s="19">
        <f t="shared" si="12"/>
        <v>12716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177559.38</v>
      </c>
      <c r="G290" s="42">
        <f t="shared" si="13"/>
        <v>68387.359999999986</v>
      </c>
      <c r="H290" s="42">
        <f t="shared" si="13"/>
        <v>26347.620000000003</v>
      </c>
      <c r="I290" s="42">
        <f t="shared" si="13"/>
        <v>21707.649999999998</v>
      </c>
      <c r="J290" s="42">
        <f t="shared" si="13"/>
        <v>59594.239999999998</v>
      </c>
      <c r="K290" s="42">
        <f t="shared" si="13"/>
        <v>0</v>
      </c>
      <c r="L290" s="41">
        <f t="shared" si="13"/>
        <v>353596.24999999994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94457.01</v>
      </c>
      <c r="G295" s="18">
        <v>65667.570000000007</v>
      </c>
      <c r="H295" s="18"/>
      <c r="I295" s="18">
        <v>5319.57</v>
      </c>
      <c r="J295" s="18"/>
      <c r="K295" s="18"/>
      <c r="L295" s="19">
        <f>SUM(F295:K295)</f>
        <v>165444.15000000002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>
        <v>1323.21</v>
      </c>
      <c r="I296" s="18">
        <v>10667.6</v>
      </c>
      <c r="J296" s="18">
        <v>33936.300000000003</v>
      </c>
      <c r="K296" s="18"/>
      <c r="L296" s="19">
        <f>SUM(F296:K296)</f>
        <v>45927.11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3915+4050</f>
        <v>7965</v>
      </c>
      <c r="G298" s="18">
        <f>586.25+814.67</f>
        <v>1400.92</v>
      </c>
      <c r="H298" s="18"/>
      <c r="I298" s="18"/>
      <c r="J298" s="18"/>
      <c r="K298" s="18"/>
      <c r="L298" s="19">
        <f>SUM(F298:K298)</f>
        <v>9365.92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1894.42</v>
      </c>
      <c r="G301" s="18">
        <v>413.2</v>
      </c>
      <c r="H301" s="18">
        <v>8281.94</v>
      </c>
      <c r="I301" s="18">
        <v>206.45</v>
      </c>
      <c r="J301" s="18">
        <v>1607.06</v>
      </c>
      <c r="K301" s="18"/>
      <c r="L301" s="19">
        <f t="shared" si="14"/>
        <v>12403.070000000002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>
        <v>1164</v>
      </c>
      <c r="J303" s="18"/>
      <c r="K303" s="18"/>
      <c r="L303" s="19">
        <f t="shared" si="14"/>
        <v>1164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>
        <v>2304.7199999999998</v>
      </c>
      <c r="J305" s="18"/>
      <c r="K305" s="18"/>
      <c r="L305" s="19">
        <f t="shared" si="14"/>
        <v>2304.7199999999998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>
        <v>4990.8</v>
      </c>
      <c r="J306" s="18"/>
      <c r="K306" s="18"/>
      <c r="L306" s="19">
        <f t="shared" si="14"/>
        <v>4990.8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104316.43</v>
      </c>
      <c r="G309" s="42">
        <f t="shared" si="15"/>
        <v>67481.69</v>
      </c>
      <c r="H309" s="42">
        <f t="shared" si="15"/>
        <v>9605.1500000000015</v>
      </c>
      <c r="I309" s="42">
        <f t="shared" si="15"/>
        <v>24653.140000000003</v>
      </c>
      <c r="J309" s="42">
        <f t="shared" si="15"/>
        <v>35543.360000000001</v>
      </c>
      <c r="K309" s="42">
        <f t="shared" si="15"/>
        <v>0</v>
      </c>
      <c r="L309" s="41">
        <f t="shared" si="15"/>
        <v>241599.77000000002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5549.97</v>
      </c>
      <c r="J314" s="18"/>
      <c r="K314" s="18"/>
      <c r="L314" s="19">
        <f>SUM(F314:K314)</f>
        <v>5549.97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40275</v>
      </c>
      <c r="G315" s="18">
        <v>22812.11</v>
      </c>
      <c r="H315" s="18">
        <v>3063.18</v>
      </c>
      <c r="I315" s="18">
        <v>14855</v>
      </c>
      <c r="J315" s="18">
        <v>39531.379999999997</v>
      </c>
      <c r="K315" s="18"/>
      <c r="L315" s="19">
        <f>SUM(F315:K315)</f>
        <v>120536.66999999998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f>7032.17+1258.56</f>
        <v>8290.73</v>
      </c>
      <c r="G317" s="18">
        <f>946.89+231.83</f>
        <v>1178.72</v>
      </c>
      <c r="H317" s="18">
        <v>18236.009999999998</v>
      </c>
      <c r="I317" s="18">
        <f>3937+0</f>
        <v>3937</v>
      </c>
      <c r="J317" s="18">
        <v>450</v>
      </c>
      <c r="K317" s="18">
        <v>265</v>
      </c>
      <c r="L317" s="19">
        <f>SUM(F317:K317)</f>
        <v>32357.46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2113.7800000000002</v>
      </c>
      <c r="G320" s="18">
        <v>461.06</v>
      </c>
      <c r="H320" s="18">
        <v>8742.2800000000007</v>
      </c>
      <c r="I320" s="18">
        <v>230.36</v>
      </c>
      <c r="J320" s="18">
        <v>1793.18</v>
      </c>
      <c r="K320" s="18"/>
      <c r="L320" s="19">
        <f t="shared" si="16"/>
        <v>13340.660000000002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>
        <v>1298.8</v>
      </c>
      <c r="I322" s="18"/>
      <c r="J322" s="18"/>
      <c r="K322" s="18"/>
      <c r="L322" s="19">
        <f t="shared" si="16"/>
        <v>1298.8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>
        <v>2571.62</v>
      </c>
      <c r="J324" s="18"/>
      <c r="K324" s="18"/>
      <c r="L324" s="19">
        <f t="shared" si="16"/>
        <v>2571.62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5927</v>
      </c>
      <c r="I325" s="18"/>
      <c r="J325" s="18"/>
      <c r="K325" s="18"/>
      <c r="L325" s="19">
        <f t="shared" si="16"/>
        <v>5927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50679.509999999995</v>
      </c>
      <c r="G328" s="42">
        <f t="shared" si="17"/>
        <v>24451.890000000003</v>
      </c>
      <c r="H328" s="42">
        <f t="shared" si="17"/>
        <v>37267.270000000004</v>
      </c>
      <c r="I328" s="42">
        <f t="shared" si="17"/>
        <v>27143.95</v>
      </c>
      <c r="J328" s="42">
        <f t="shared" si="17"/>
        <v>41774.559999999998</v>
      </c>
      <c r="K328" s="42">
        <f t="shared" si="17"/>
        <v>265</v>
      </c>
      <c r="L328" s="41">
        <f t="shared" si="17"/>
        <v>181582.17999999996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332555.32</v>
      </c>
      <c r="G338" s="41">
        <f t="shared" si="20"/>
        <v>160320.94</v>
      </c>
      <c r="H338" s="41">
        <f t="shared" si="20"/>
        <v>73220.040000000008</v>
      </c>
      <c r="I338" s="41">
        <f t="shared" si="20"/>
        <v>73504.740000000005</v>
      </c>
      <c r="J338" s="41">
        <f t="shared" si="20"/>
        <v>136912.16</v>
      </c>
      <c r="K338" s="41">
        <f t="shared" si="20"/>
        <v>265</v>
      </c>
      <c r="L338" s="41">
        <f t="shared" si="20"/>
        <v>776778.2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332555.32</v>
      </c>
      <c r="G352" s="41">
        <f>G338</f>
        <v>160320.94</v>
      </c>
      <c r="H352" s="41">
        <f>H338</f>
        <v>73220.040000000008</v>
      </c>
      <c r="I352" s="41">
        <f>I338</f>
        <v>73504.740000000005</v>
      </c>
      <c r="J352" s="41">
        <f>J338</f>
        <v>136912.16</v>
      </c>
      <c r="K352" s="47">
        <f>K338+K351</f>
        <v>265</v>
      </c>
      <c r="L352" s="41">
        <f>L338+L351</f>
        <v>776778.2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96467.34</v>
      </c>
      <c r="G358" s="18">
        <v>38350.519999999997</v>
      </c>
      <c r="H358" s="18">
        <v>4167.5</v>
      </c>
      <c r="I358" s="18">
        <v>82112.89</v>
      </c>
      <c r="J358" s="18">
        <v>23334.78</v>
      </c>
      <c r="K358" s="18">
        <v>385.37</v>
      </c>
      <c r="L358" s="13">
        <f>SUM(F358:K358)</f>
        <v>244818.4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53570.61</v>
      </c>
      <c r="G359" s="18">
        <v>22340.03</v>
      </c>
      <c r="H359" s="18">
        <v>4287.8999999999996</v>
      </c>
      <c r="I359" s="18">
        <v>64303.3</v>
      </c>
      <c r="J359" s="18">
        <v>88.78</v>
      </c>
      <c r="K359" s="18">
        <v>261.89999999999998</v>
      </c>
      <c r="L359" s="19">
        <f>SUM(F359:K359)</f>
        <v>144852.51999999999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60473.67</v>
      </c>
      <c r="G360" s="18">
        <v>28783.01</v>
      </c>
      <c r="H360" s="18">
        <v>4643.59</v>
      </c>
      <c r="I360" s="18">
        <v>65708</v>
      </c>
      <c r="J360" s="18">
        <v>99.06</v>
      </c>
      <c r="K360" s="18">
        <v>292.23</v>
      </c>
      <c r="L360" s="19">
        <f>SUM(F360:K360)</f>
        <v>159999.56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210511.62</v>
      </c>
      <c r="G362" s="47">
        <f t="shared" si="22"/>
        <v>89473.56</v>
      </c>
      <c r="H362" s="47">
        <f t="shared" si="22"/>
        <v>13098.99</v>
      </c>
      <c r="I362" s="47">
        <f t="shared" si="22"/>
        <v>212124.19</v>
      </c>
      <c r="J362" s="47">
        <f t="shared" si="22"/>
        <v>23522.62</v>
      </c>
      <c r="K362" s="47">
        <f t="shared" si="22"/>
        <v>939.5</v>
      </c>
      <c r="L362" s="47">
        <f t="shared" si="22"/>
        <v>549670.48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71505.710000000006</v>
      </c>
      <c r="G367" s="18">
        <v>60286.21</v>
      </c>
      <c r="H367" s="18">
        <v>58037.08</v>
      </c>
      <c r="I367" s="56">
        <f>SUM(F367:H367)</f>
        <v>189829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10607.18</v>
      </c>
      <c r="G368" s="63">
        <v>4017.09</v>
      </c>
      <c r="H368" s="63">
        <v>7670.92</v>
      </c>
      <c r="I368" s="56">
        <f>SUM(F368:H368)</f>
        <v>22295.190000000002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82112.890000000014</v>
      </c>
      <c r="G369" s="47">
        <f>SUM(G367:G368)</f>
        <v>64303.3</v>
      </c>
      <c r="H369" s="47">
        <f>SUM(H367:H368)</f>
        <v>65708</v>
      </c>
      <c r="I369" s="47">
        <f>SUM(I367:I368)</f>
        <v>212124.19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3.61</v>
      </c>
      <c r="I387" s="18"/>
      <c r="J387" s="24" t="s">
        <v>289</v>
      </c>
      <c r="K387" s="24" t="s">
        <v>289</v>
      </c>
      <c r="L387" s="56">
        <f t="shared" ref="L387:L392" si="25">SUM(F387:K387)</f>
        <v>3.61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3.61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3.61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v>13.32</v>
      </c>
      <c r="I396" s="18"/>
      <c r="J396" s="24" t="s">
        <v>289</v>
      </c>
      <c r="K396" s="24" t="s">
        <v>289</v>
      </c>
      <c r="L396" s="56">
        <f t="shared" si="26"/>
        <v>50013.32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22.4</v>
      </c>
      <c r="I397" s="18"/>
      <c r="J397" s="24" t="s">
        <v>289</v>
      </c>
      <c r="K397" s="24" t="s">
        <v>289</v>
      </c>
      <c r="L397" s="56">
        <f t="shared" si="26"/>
        <v>22.4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7.37</v>
      </c>
      <c r="I399" s="18"/>
      <c r="J399" s="24" t="s">
        <v>289</v>
      </c>
      <c r="K399" s="24" t="s">
        <v>289</v>
      </c>
      <c r="L399" s="56">
        <f t="shared" si="26"/>
        <v>7.37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f>11.15+3.87</f>
        <v>15.02</v>
      </c>
      <c r="I400" s="18"/>
      <c r="J400" s="24" t="s">
        <v>289</v>
      </c>
      <c r="K400" s="24" t="s">
        <v>289</v>
      </c>
      <c r="L400" s="56">
        <f t="shared" si="26"/>
        <v>15.02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58.11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50058.11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61.72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50061.72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25042.86</v>
      </c>
      <c r="G440" s="18">
        <f>145759.19+209482.51+5027.79+100387.98+63928.4+45895.62</f>
        <v>570481.49</v>
      </c>
      <c r="H440" s="18"/>
      <c r="I440" s="56">
        <f t="shared" si="33"/>
        <v>595524.35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25042.86</v>
      </c>
      <c r="G446" s="13">
        <f>SUM(G439:G445)</f>
        <v>570481.49</v>
      </c>
      <c r="H446" s="13">
        <f>SUM(H439:H445)</f>
        <v>0</v>
      </c>
      <c r="I446" s="13">
        <f>SUM(I439:I445)</f>
        <v>595524.35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25042.86</v>
      </c>
      <c r="G459" s="18">
        <v>570481.49</v>
      </c>
      <c r="H459" s="18"/>
      <c r="I459" s="56">
        <f t="shared" si="34"/>
        <v>595524.35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25042.86</v>
      </c>
      <c r="G460" s="83">
        <f>SUM(G454:G459)</f>
        <v>570481.49</v>
      </c>
      <c r="H460" s="83">
        <f>SUM(H454:H459)</f>
        <v>0</v>
      </c>
      <c r="I460" s="83">
        <f>SUM(I454:I459)</f>
        <v>595524.35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25042.86</v>
      </c>
      <c r="G461" s="42">
        <f>G452+G460</f>
        <v>570481.49</v>
      </c>
      <c r="H461" s="42">
        <f>H452+H460</f>
        <v>0</v>
      </c>
      <c r="I461" s="42">
        <f>I452+I460</f>
        <v>595524.35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1263038.58</v>
      </c>
      <c r="G465" s="18">
        <v>0</v>
      </c>
      <c r="H465" s="18"/>
      <c r="I465" s="18"/>
      <c r="J465" s="18">
        <v>545462.63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19237886.52</v>
      </c>
      <c r="G468" s="18">
        <v>550211.94999999995</v>
      </c>
      <c r="H468" s="18">
        <v>776778.2</v>
      </c>
      <c r="I468" s="18"/>
      <c r="J468" s="18">
        <v>50061.72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26526.94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19264413.460000001</v>
      </c>
      <c r="G470" s="53">
        <f>SUM(G468:G469)</f>
        <v>550211.94999999995</v>
      </c>
      <c r="H470" s="53">
        <f>SUM(H468:H469)</f>
        <v>776778.2</v>
      </c>
      <c r="I470" s="53">
        <f>SUM(I468:I469)</f>
        <v>0</v>
      </c>
      <c r="J470" s="53">
        <f>SUM(J468:J469)</f>
        <v>50061.72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18953120.34</v>
      </c>
      <c r="G472" s="18">
        <v>549670.48</v>
      </c>
      <c r="H472" s="18">
        <v>776778.2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18953120.34</v>
      </c>
      <c r="G474" s="53">
        <f>SUM(G472:G473)</f>
        <v>549670.48</v>
      </c>
      <c r="H474" s="53">
        <f>SUM(H472:H473)</f>
        <v>776778.2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1574331.6999999993</v>
      </c>
      <c r="G476" s="53">
        <f>(G465+G470)- G474</f>
        <v>541.46999999997206</v>
      </c>
      <c r="H476" s="53">
        <f>(H465+H470)- H474</f>
        <v>0</v>
      </c>
      <c r="I476" s="53">
        <f>(I465+I470)- I474</f>
        <v>0</v>
      </c>
      <c r="J476" s="53">
        <f>(J465+J470)- J474</f>
        <v>595524.35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513973.05</v>
      </c>
      <c r="G521" s="18">
        <v>240818.38</v>
      </c>
      <c r="H521" s="18">
        <v>23518.65</v>
      </c>
      <c r="I521" s="18">
        <v>16581.78</v>
      </c>
      <c r="J521" s="18">
        <v>56281.5</v>
      </c>
      <c r="K521" s="18"/>
      <c r="L521" s="88">
        <f>SUM(F521:K521)</f>
        <v>851173.36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337271.34</v>
      </c>
      <c r="G522" s="18">
        <v>161738.87</v>
      </c>
      <c r="H522" s="18">
        <v>62484.32</v>
      </c>
      <c r="I522" s="18">
        <v>12272.84</v>
      </c>
      <c r="J522" s="18">
        <v>43381.84</v>
      </c>
      <c r="K522" s="18"/>
      <c r="L522" s="88">
        <f>SUM(F522:K522)</f>
        <v>617149.21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348844.22</v>
      </c>
      <c r="G523" s="18">
        <v>203281.57</v>
      </c>
      <c r="H523" s="18">
        <v>216109.96</v>
      </c>
      <c r="I523" s="18">
        <v>17855.82</v>
      </c>
      <c r="J523" s="18">
        <v>40833.57</v>
      </c>
      <c r="K523" s="18"/>
      <c r="L523" s="88">
        <f>SUM(F523:K523)</f>
        <v>826925.1399999999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1200088.6099999999</v>
      </c>
      <c r="G524" s="108">
        <f t="shared" ref="G524:L524" si="36">SUM(G521:G523)</f>
        <v>605838.82000000007</v>
      </c>
      <c r="H524" s="108">
        <f t="shared" si="36"/>
        <v>302112.93</v>
      </c>
      <c r="I524" s="108">
        <f t="shared" si="36"/>
        <v>46710.44</v>
      </c>
      <c r="J524" s="108">
        <f t="shared" si="36"/>
        <v>140496.91</v>
      </c>
      <c r="K524" s="108">
        <f t="shared" si="36"/>
        <v>0</v>
      </c>
      <c r="L524" s="89">
        <f t="shared" si="36"/>
        <v>2295247.71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163545.07</v>
      </c>
      <c r="G526" s="18">
        <v>53331.43</v>
      </c>
      <c r="H526" s="18">
        <v>28387</v>
      </c>
      <c r="I526" s="18">
        <v>1619.41</v>
      </c>
      <c r="J526" s="18">
        <v>74.33</v>
      </c>
      <c r="K526" s="18"/>
      <c r="L526" s="88">
        <f>SUM(F526:K526)</f>
        <v>246957.24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94237.18</v>
      </c>
      <c r="G527" s="18">
        <v>33795.99</v>
      </c>
      <c r="H527" s="18">
        <v>5406</v>
      </c>
      <c r="I527" s="18">
        <v>1226.24</v>
      </c>
      <c r="J527" s="18">
        <v>56.28</v>
      </c>
      <c r="K527" s="18"/>
      <c r="L527" s="88">
        <f>SUM(F527:K527)</f>
        <v>134721.68999999997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105150.54</v>
      </c>
      <c r="G528" s="18">
        <v>37708.620000000003</v>
      </c>
      <c r="H528" s="18">
        <v>9675.5</v>
      </c>
      <c r="I528" s="18">
        <v>1368.28</v>
      </c>
      <c r="J528" s="18">
        <v>62.8</v>
      </c>
      <c r="K528" s="18"/>
      <c r="L528" s="88">
        <f>SUM(F528:K528)</f>
        <v>153965.74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362932.79</v>
      </c>
      <c r="G529" s="89">
        <f t="shared" ref="G529:L529" si="37">SUM(G526:G528)</f>
        <v>124836.04000000001</v>
      </c>
      <c r="H529" s="89">
        <f t="shared" si="37"/>
        <v>43468.5</v>
      </c>
      <c r="I529" s="89">
        <f t="shared" si="37"/>
        <v>4213.93</v>
      </c>
      <c r="J529" s="89">
        <f t="shared" si="37"/>
        <v>193.41000000000003</v>
      </c>
      <c r="K529" s="89">
        <f t="shared" si="37"/>
        <v>0</v>
      </c>
      <c r="L529" s="89">
        <f t="shared" si="37"/>
        <v>535644.66999999993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39258.36</v>
      </c>
      <c r="G531" s="18">
        <v>16869.990000000002</v>
      </c>
      <c r="H531" s="18">
        <v>41813.300000000003</v>
      </c>
      <c r="I531" s="18">
        <v>641.30999999999995</v>
      </c>
      <c r="J531" s="18"/>
      <c r="K531" s="18">
        <v>353.56</v>
      </c>
      <c r="L531" s="88">
        <f>SUM(F531:K531)</f>
        <v>98936.52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29727.26</v>
      </c>
      <c r="G532" s="18">
        <v>12774.31</v>
      </c>
      <c r="H532" s="18">
        <v>4488.84</v>
      </c>
      <c r="I532" s="18">
        <v>485.61</v>
      </c>
      <c r="J532" s="18"/>
      <c r="K532" s="18">
        <v>267.72000000000003</v>
      </c>
      <c r="L532" s="88">
        <f>SUM(F532:K532)</f>
        <v>47743.740000000005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33169.89</v>
      </c>
      <c r="G533" s="18">
        <v>14253.65</v>
      </c>
      <c r="H533" s="18">
        <v>27296.54</v>
      </c>
      <c r="I533" s="18">
        <v>541.85</v>
      </c>
      <c r="J533" s="18"/>
      <c r="K533" s="18">
        <v>298.72000000000003</v>
      </c>
      <c r="L533" s="88">
        <f>SUM(F533:K533)</f>
        <v>75560.650000000009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102155.51</v>
      </c>
      <c r="G534" s="89">
        <f t="shared" ref="G534:L534" si="38">SUM(G531:G533)</f>
        <v>43897.950000000004</v>
      </c>
      <c r="H534" s="89">
        <f t="shared" si="38"/>
        <v>73598.679999999993</v>
      </c>
      <c r="I534" s="89">
        <f t="shared" si="38"/>
        <v>1668.77</v>
      </c>
      <c r="J534" s="89">
        <f t="shared" si="38"/>
        <v>0</v>
      </c>
      <c r="K534" s="89">
        <f t="shared" si="38"/>
        <v>920</v>
      </c>
      <c r="L534" s="89">
        <f t="shared" si="38"/>
        <v>222240.91000000003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42438.400000000001</v>
      </c>
      <c r="I541" s="18"/>
      <c r="J541" s="18"/>
      <c r="K541" s="18"/>
      <c r="L541" s="88">
        <f>SUM(F541:K541)</f>
        <v>42438.400000000001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49421.2</v>
      </c>
      <c r="I542" s="18"/>
      <c r="J542" s="18"/>
      <c r="K542" s="18"/>
      <c r="L542" s="88">
        <f>SUM(F542:K542)</f>
        <v>49421.2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96681.93</v>
      </c>
      <c r="I543" s="18"/>
      <c r="J543" s="18"/>
      <c r="K543" s="18"/>
      <c r="L543" s="88">
        <f>SUM(F543:K543)</f>
        <v>96681.93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188541.53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188541.53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1665176.91</v>
      </c>
      <c r="G545" s="89">
        <f t="shared" ref="G545:L545" si="41">G524+G529+G534+G539+G544</f>
        <v>774572.81</v>
      </c>
      <c r="H545" s="89">
        <f t="shared" si="41"/>
        <v>607721.64</v>
      </c>
      <c r="I545" s="89">
        <f t="shared" si="41"/>
        <v>52593.14</v>
      </c>
      <c r="J545" s="89">
        <f t="shared" si="41"/>
        <v>140690.32</v>
      </c>
      <c r="K545" s="89">
        <f t="shared" si="41"/>
        <v>920</v>
      </c>
      <c r="L545" s="89">
        <f t="shared" si="41"/>
        <v>3241674.82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851173.36</v>
      </c>
      <c r="G549" s="87">
        <f>L526</f>
        <v>246957.24</v>
      </c>
      <c r="H549" s="87">
        <f>L531</f>
        <v>98936.52</v>
      </c>
      <c r="I549" s="87">
        <f>L536</f>
        <v>0</v>
      </c>
      <c r="J549" s="87">
        <f>L541</f>
        <v>42438.400000000001</v>
      </c>
      <c r="K549" s="87">
        <f>SUM(F549:J549)</f>
        <v>1239505.52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617149.21</v>
      </c>
      <c r="G550" s="87">
        <f>L527</f>
        <v>134721.68999999997</v>
      </c>
      <c r="H550" s="87">
        <f>L532</f>
        <v>47743.740000000005</v>
      </c>
      <c r="I550" s="87">
        <f>L537</f>
        <v>0</v>
      </c>
      <c r="J550" s="87">
        <f>L542</f>
        <v>49421.2</v>
      </c>
      <c r="K550" s="87">
        <f>SUM(F550:J550)</f>
        <v>849035.83999999985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826925.1399999999</v>
      </c>
      <c r="G551" s="87">
        <f>L528</f>
        <v>153965.74</v>
      </c>
      <c r="H551" s="87">
        <f>L533</f>
        <v>75560.650000000009</v>
      </c>
      <c r="I551" s="87">
        <f>L538</f>
        <v>0</v>
      </c>
      <c r="J551" s="87">
        <f>L543</f>
        <v>96681.93</v>
      </c>
      <c r="K551" s="87">
        <f>SUM(F551:J551)</f>
        <v>1153133.4599999997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2295247.71</v>
      </c>
      <c r="G552" s="89">
        <f t="shared" si="42"/>
        <v>535644.66999999993</v>
      </c>
      <c r="H552" s="89">
        <f t="shared" si="42"/>
        <v>222240.91000000003</v>
      </c>
      <c r="I552" s="89">
        <f t="shared" si="42"/>
        <v>0</v>
      </c>
      <c r="J552" s="89">
        <f t="shared" si="42"/>
        <v>188541.53</v>
      </c>
      <c r="K552" s="89">
        <f t="shared" si="42"/>
        <v>3241674.8199999994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626.41</v>
      </c>
      <c r="G562" s="18">
        <v>196.58</v>
      </c>
      <c r="H562" s="18"/>
      <c r="I562" s="18"/>
      <c r="J562" s="18"/>
      <c r="K562" s="18"/>
      <c r="L562" s="88">
        <f>SUM(F562:K562)</f>
        <v>822.99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474.33</v>
      </c>
      <c r="G563" s="18">
        <v>148.86000000000001</v>
      </c>
      <c r="H563" s="18"/>
      <c r="I563" s="18"/>
      <c r="J563" s="18"/>
      <c r="K563" s="18"/>
      <c r="L563" s="88">
        <f>SUM(F563:K563)</f>
        <v>623.19000000000005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529.26</v>
      </c>
      <c r="G564" s="18">
        <v>166.09</v>
      </c>
      <c r="H564" s="18"/>
      <c r="I564" s="18"/>
      <c r="J564" s="18"/>
      <c r="K564" s="18"/>
      <c r="L564" s="88">
        <f>SUM(F564:K564)</f>
        <v>695.35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1630</v>
      </c>
      <c r="G565" s="89">
        <f t="shared" si="44"/>
        <v>511.53000000000009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2141.5300000000002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39363.67</v>
      </c>
      <c r="G567" s="18">
        <v>10525.98</v>
      </c>
      <c r="H567" s="18">
        <v>407.61</v>
      </c>
      <c r="I567" s="18"/>
      <c r="J567" s="18"/>
      <c r="K567" s="18"/>
      <c r="L567" s="88">
        <f>SUM(F567:K567)</f>
        <v>50297.259999999995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26242.33</v>
      </c>
      <c r="G568" s="18">
        <v>7017.33</v>
      </c>
      <c r="H568" s="18">
        <v>1383.97</v>
      </c>
      <c r="I568" s="18"/>
      <c r="J568" s="18"/>
      <c r="K568" s="18">
        <v>220</v>
      </c>
      <c r="L568" s="88">
        <f>SUM(F568:K568)</f>
        <v>34863.630000000005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65606</v>
      </c>
      <c r="G570" s="193">
        <f t="shared" ref="G570:L570" si="45">SUM(G567:G569)</f>
        <v>17543.309999999998</v>
      </c>
      <c r="H570" s="193">
        <f t="shared" si="45"/>
        <v>1791.58</v>
      </c>
      <c r="I570" s="193">
        <f t="shared" si="45"/>
        <v>0</v>
      </c>
      <c r="J570" s="193">
        <f t="shared" si="45"/>
        <v>0</v>
      </c>
      <c r="K570" s="193">
        <f t="shared" si="45"/>
        <v>220</v>
      </c>
      <c r="L570" s="193">
        <f t="shared" si="45"/>
        <v>85160.89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67236</v>
      </c>
      <c r="G571" s="89">
        <f t="shared" ref="G571:L571" si="46">G560+G565+G570</f>
        <v>18054.839999999997</v>
      </c>
      <c r="H571" s="89">
        <f t="shared" si="46"/>
        <v>1791.58</v>
      </c>
      <c r="I571" s="89">
        <f t="shared" si="46"/>
        <v>0</v>
      </c>
      <c r="J571" s="89">
        <f t="shared" si="46"/>
        <v>0</v>
      </c>
      <c r="K571" s="89">
        <f t="shared" si="46"/>
        <v>220</v>
      </c>
      <c r="L571" s="89">
        <f t="shared" si="46"/>
        <v>87302.42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780</v>
      </c>
      <c r="I578" s="87">
        <f t="shared" si="47"/>
        <v>780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23689.72</v>
      </c>
      <c r="G579" s="18">
        <v>9142.59</v>
      </c>
      <c r="H579" s="18"/>
      <c r="I579" s="87">
        <f t="shared" si="47"/>
        <v>32832.31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51321.02</v>
      </c>
      <c r="H582" s="18">
        <v>214793.49</v>
      </c>
      <c r="I582" s="87">
        <f t="shared" si="47"/>
        <v>266114.51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276048.13</v>
      </c>
      <c r="I584" s="87">
        <f t="shared" si="47"/>
        <v>276048.13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384703.85</v>
      </c>
      <c r="I591" s="18">
        <v>160379.89000000001</v>
      </c>
      <c r="J591" s="18">
        <v>178953.08</v>
      </c>
      <c r="K591" s="104">
        <f t="shared" ref="K591:K597" si="48">SUM(H591:J591)</f>
        <v>724036.82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42438.400000000001</v>
      </c>
      <c r="I592" s="18">
        <v>49421.2</v>
      </c>
      <c r="J592" s="18">
        <v>95505.93</v>
      </c>
      <c r="K592" s="104">
        <f t="shared" si="48"/>
        <v>187365.53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52882</v>
      </c>
      <c r="K593" s="104">
        <f t="shared" si="48"/>
        <v>52882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14953.77</v>
      </c>
      <c r="J594" s="18">
        <v>33045.19</v>
      </c>
      <c r="K594" s="104">
        <f t="shared" si="48"/>
        <v>47998.960000000006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5673</v>
      </c>
      <c r="I595" s="18">
        <v>1292.94</v>
      </c>
      <c r="J595" s="18">
        <v>4434.6000000000004</v>
      </c>
      <c r="K595" s="104">
        <f t="shared" si="48"/>
        <v>11400.54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>
        <v>10584</v>
      </c>
      <c r="K597" s="104">
        <f t="shared" si="48"/>
        <v>10584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432815.25</v>
      </c>
      <c r="I598" s="108">
        <f>SUM(I591:I597)</f>
        <v>226047.80000000002</v>
      </c>
      <c r="J598" s="108">
        <f>SUM(J591:J597)</f>
        <v>375404.79999999999</v>
      </c>
      <c r="K598" s="108">
        <f>SUM(K591:K597)</f>
        <v>1034267.85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121028.76</v>
      </c>
      <c r="I604" s="18">
        <v>111283.95</v>
      </c>
      <c r="J604" s="18">
        <v>94899.01</v>
      </c>
      <c r="K604" s="104">
        <f>SUM(H604:J604)</f>
        <v>327211.71999999997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121028.76</v>
      </c>
      <c r="I605" s="108">
        <f>SUM(I602:I604)</f>
        <v>111283.95</v>
      </c>
      <c r="J605" s="108">
        <f>SUM(J602:J604)</f>
        <v>94899.01</v>
      </c>
      <c r="K605" s="108">
        <f>SUM(K602:K604)</f>
        <v>327211.71999999997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23917.5</v>
      </c>
      <c r="G611" s="18">
        <v>3295.4</v>
      </c>
      <c r="H611" s="18"/>
      <c r="I611" s="18">
        <v>304.44</v>
      </c>
      <c r="J611" s="18"/>
      <c r="K611" s="18"/>
      <c r="L611" s="88">
        <f>SUM(F611:K611)</f>
        <v>27517.34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7965</v>
      </c>
      <c r="G612" s="18">
        <v>1400.92</v>
      </c>
      <c r="H612" s="18"/>
      <c r="I612" s="18"/>
      <c r="J612" s="18"/>
      <c r="K612" s="18"/>
      <c r="L612" s="88">
        <f>SUM(F612:K612)</f>
        <v>9365.92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4071.98</v>
      </c>
      <c r="G613" s="18">
        <v>855.99</v>
      </c>
      <c r="H613" s="18"/>
      <c r="I613" s="18"/>
      <c r="J613" s="18"/>
      <c r="K613" s="18"/>
      <c r="L613" s="88">
        <f>SUM(F613:K613)</f>
        <v>4927.97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35954.480000000003</v>
      </c>
      <c r="G614" s="108">
        <f t="shared" si="49"/>
        <v>5552.3099999999995</v>
      </c>
      <c r="H614" s="108">
        <f t="shared" si="49"/>
        <v>0</v>
      </c>
      <c r="I614" s="108">
        <f t="shared" si="49"/>
        <v>304.44</v>
      </c>
      <c r="J614" s="108">
        <f t="shared" si="49"/>
        <v>0</v>
      </c>
      <c r="K614" s="108">
        <f t="shared" si="49"/>
        <v>0</v>
      </c>
      <c r="L614" s="89">
        <f t="shared" si="49"/>
        <v>41811.230000000003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1789550.7200000002</v>
      </c>
      <c r="H617" s="109">
        <f>SUM(F52)</f>
        <v>1789550.72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139202.51</v>
      </c>
      <c r="H618" s="109">
        <f>SUM(G52)</f>
        <v>139202.51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355015</v>
      </c>
      <c r="H619" s="109">
        <f>SUM(H52)</f>
        <v>355015.00000000006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595524.35</v>
      </c>
      <c r="H621" s="109">
        <f>SUM(J52)</f>
        <v>595524.35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1574331.7</v>
      </c>
      <c r="H622" s="109">
        <f>F476</f>
        <v>1574331.6999999993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541.47</v>
      </c>
      <c r="H623" s="109">
        <f>G476</f>
        <v>541.46999999997206</v>
      </c>
      <c r="I623" s="121" t="s">
        <v>102</v>
      </c>
      <c r="J623" s="109">
        <f t="shared" si="50"/>
        <v>2.7966962079517543E-11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595524.35</v>
      </c>
      <c r="H626" s="109">
        <f>J476</f>
        <v>595524.35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19237886.520000003</v>
      </c>
      <c r="H627" s="104">
        <f>SUM(F468)</f>
        <v>19237886.52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550211.95000000007</v>
      </c>
      <c r="H628" s="104">
        <f>SUM(G468)</f>
        <v>550211.94999999995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776778.2</v>
      </c>
      <c r="H629" s="104">
        <f>SUM(H468)</f>
        <v>776778.2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50061.72</v>
      </c>
      <c r="H631" s="104">
        <f>SUM(J468)</f>
        <v>50061.72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18953120.34</v>
      </c>
      <c r="H632" s="104">
        <f>SUM(F472)</f>
        <v>18953120.34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776778.2</v>
      </c>
      <c r="H633" s="104">
        <f>SUM(H472)</f>
        <v>776778.2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212124.19</v>
      </c>
      <c r="H634" s="104">
        <f>I369</f>
        <v>212124.19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549670.48</v>
      </c>
      <c r="H635" s="104">
        <f>SUM(G472)</f>
        <v>549670.48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50061.72</v>
      </c>
      <c r="H637" s="164">
        <f>SUM(J468)</f>
        <v>50061.72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25042.86</v>
      </c>
      <c r="H639" s="104">
        <f>SUM(F461)</f>
        <v>25042.86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570481.49</v>
      </c>
      <c r="H640" s="104">
        <f>SUM(G461)</f>
        <v>570481.49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595524.35</v>
      </c>
      <c r="H642" s="104">
        <f>SUM(I461)</f>
        <v>595524.35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61.72</v>
      </c>
      <c r="H644" s="104">
        <f>H408</f>
        <v>61.72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50061.72</v>
      </c>
      <c r="H646" s="104">
        <f>L408</f>
        <v>50061.72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1034267.85</v>
      </c>
      <c r="H647" s="104">
        <f>L208+L226+L244</f>
        <v>1034267.8500000001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327211.71999999997</v>
      </c>
      <c r="H648" s="104">
        <f>(J257+J338)-(J255+J336)</f>
        <v>327211.72000000003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432815.25</v>
      </c>
      <c r="H649" s="104">
        <f>H598</f>
        <v>432815.25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226047.8</v>
      </c>
      <c r="H650" s="104">
        <f>I598</f>
        <v>226047.80000000002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375404.79999999999</v>
      </c>
      <c r="H651" s="104">
        <f>J598</f>
        <v>375404.79999999999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30601.18</v>
      </c>
      <c r="H652" s="104">
        <f>K263+K345</f>
        <v>30601.18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7609745.7400000002</v>
      </c>
      <c r="G660" s="19">
        <f>(L229+L309+L359)</f>
        <v>5880920.75</v>
      </c>
      <c r="H660" s="19">
        <f>(L247+L328+L360)</f>
        <v>6557372.3699999982</v>
      </c>
      <c r="I660" s="19">
        <f>SUM(F660:H660)</f>
        <v>20048038.859999999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104048.64664608512</v>
      </c>
      <c r="G661" s="19">
        <f>(L359/IF(SUM(L358:L360)=0,1,SUM(L358:L360))*(SUM(G97:G110)))</f>
        <v>61562.810104448763</v>
      </c>
      <c r="H661" s="19">
        <f>(L360/IF(SUM(L358:L360)=0,1,SUM(L358:L360))*(SUM(G97:G110)))</f>
        <v>68000.353249466119</v>
      </c>
      <c r="I661" s="19">
        <f>SUM(F661:H661)</f>
        <v>233611.81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439352.09</v>
      </c>
      <c r="G662" s="19">
        <f>(L226+L306)-(J226+J306)</f>
        <v>226359.61</v>
      </c>
      <c r="H662" s="19">
        <f>(L244+L325)-(J244+J325)</f>
        <v>376110.95</v>
      </c>
      <c r="I662" s="19">
        <f>SUM(F662:H662)</f>
        <v>1041822.6499999999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172235.81999999998</v>
      </c>
      <c r="G663" s="199">
        <f>SUM(G575:G587)+SUM(I602:I604)+L612</f>
        <v>181113.48</v>
      </c>
      <c r="H663" s="199">
        <f>SUM(H575:H587)+SUM(J602:J604)+L613</f>
        <v>591448.6</v>
      </c>
      <c r="I663" s="19">
        <f>SUM(F663:H663)</f>
        <v>944797.89999999991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6894109.1833539149</v>
      </c>
      <c r="G664" s="19">
        <f>G660-SUM(G661:G663)</f>
        <v>5411884.8498955509</v>
      </c>
      <c r="H664" s="19">
        <f>H660-SUM(H661:H663)</f>
        <v>5521812.4667505324</v>
      </c>
      <c r="I664" s="19">
        <f>I660-SUM(I661:I663)</f>
        <v>17827806.5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489.06</v>
      </c>
      <c r="G665" s="248">
        <v>370.18</v>
      </c>
      <c r="H665" s="248">
        <v>413.07</v>
      </c>
      <c r="I665" s="19">
        <f>SUM(F665:H665)</f>
        <v>1272.31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14096.65</v>
      </c>
      <c r="G667" s="19">
        <f>ROUND(G664/G665,2)</f>
        <v>14619.6</v>
      </c>
      <c r="H667" s="19">
        <f>ROUND(H664/H665,2)</f>
        <v>13367.74</v>
      </c>
      <c r="I667" s="19">
        <f>ROUND(I664/I665,2)</f>
        <v>14012.16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-28.89</v>
      </c>
      <c r="I670" s="19">
        <f>SUM(F670:H670)</f>
        <v>-28.89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14096.65</v>
      </c>
      <c r="G672" s="19">
        <f>ROUND((G664+G669)/(G665+G670),2)</f>
        <v>14619.6</v>
      </c>
      <c r="H672" s="19">
        <f>ROUND((H664+H669)/(H665+H670),2)</f>
        <v>14372.98</v>
      </c>
      <c r="I672" s="19">
        <f>ROUND((I664+I669)/(I665+I670),2)</f>
        <v>14337.72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2"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Shaker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5786442.9699999997</v>
      </c>
      <c r="C9" s="229">
        <f>'DOE25'!G197+'DOE25'!G215+'DOE25'!G233+'DOE25'!G276+'DOE25'!G295+'DOE25'!G314</f>
        <v>2675485.62</v>
      </c>
    </row>
    <row r="10" spans="1:3" x14ac:dyDescent="0.2">
      <c r="A10" t="s">
        <v>779</v>
      </c>
      <c r="B10" s="240">
        <f>5245321.89+94397.28</f>
        <v>5339719.17</v>
      </c>
      <c r="C10" s="240">
        <f>2404002.07+53222.72</f>
        <v>2457224.79</v>
      </c>
    </row>
    <row r="11" spans="1:3" x14ac:dyDescent="0.2">
      <c r="A11" t="s">
        <v>780</v>
      </c>
      <c r="B11" s="240">
        <f>243961.85+115824.81</f>
        <v>359786.66000000003</v>
      </c>
      <c r="C11" s="240">
        <f>162079.59+49768.09</f>
        <v>211847.67999999999</v>
      </c>
    </row>
    <row r="12" spans="1:3" x14ac:dyDescent="0.2">
      <c r="A12" t="s">
        <v>781</v>
      </c>
      <c r="B12" s="240">
        <v>86937.14</v>
      </c>
      <c r="C12" s="240">
        <v>6413.15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5786442.9699999997</v>
      </c>
      <c r="C13" s="231">
        <f>SUM(C10:C12)</f>
        <v>2675485.62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1393117.17</v>
      </c>
      <c r="C18" s="229">
        <f>'DOE25'!G198+'DOE25'!G216+'DOE25'!G234+'DOE25'!G277+'DOE25'!G296+'DOE25'!G315</f>
        <v>661516.22000000009</v>
      </c>
    </row>
    <row r="19" spans="1:3" x14ac:dyDescent="0.2">
      <c r="A19" t="s">
        <v>779</v>
      </c>
      <c r="B19" s="240">
        <f>868935.84+75650</f>
        <v>944585.84</v>
      </c>
      <c r="C19" s="240">
        <f>382741.93+50035.15</f>
        <v>432777.08</v>
      </c>
    </row>
    <row r="20" spans="1:3" x14ac:dyDescent="0.2">
      <c r="A20" t="s">
        <v>780</v>
      </c>
      <c r="B20" s="240">
        <v>448531.33</v>
      </c>
      <c r="C20" s="240">
        <v>228739.14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1393117.17</v>
      </c>
      <c r="C22" s="231">
        <f>SUM(C19:C21)</f>
        <v>661516.22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12833.32</v>
      </c>
      <c r="C27" s="234">
        <f>'DOE25'!G199+'DOE25'!G217+'DOE25'!G235+'DOE25'!G278+'DOE25'!G297+'DOE25'!G316</f>
        <v>981.73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>
        <v>12833.32</v>
      </c>
      <c r="C29" s="240">
        <v>981.73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12833.32</v>
      </c>
      <c r="C31" s="231">
        <f>SUM(C28:C30)</f>
        <v>981.73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262477.03999999998</v>
      </c>
      <c r="C36" s="235">
        <f>'DOE25'!G200+'DOE25'!G218+'DOE25'!G236+'DOE25'!G279+'DOE25'!G298+'DOE25'!G317</f>
        <v>46728.14</v>
      </c>
    </row>
    <row r="37" spans="1:3" x14ac:dyDescent="0.2">
      <c r="A37" t="s">
        <v>779</v>
      </c>
      <c r="B37" s="240">
        <v>33682.5</v>
      </c>
      <c r="C37" s="240">
        <v>5231.09</v>
      </c>
    </row>
    <row r="38" spans="1:3" x14ac:dyDescent="0.2">
      <c r="A38" t="s">
        <v>780</v>
      </c>
      <c r="B38" s="240">
        <v>2271.98</v>
      </c>
      <c r="C38" s="240">
        <v>321.22000000000003</v>
      </c>
    </row>
    <row r="39" spans="1:3" x14ac:dyDescent="0.2">
      <c r="A39" t="s">
        <v>781</v>
      </c>
      <c r="B39" s="240">
        <f>222303.81+4218.75</f>
        <v>226522.56</v>
      </c>
      <c r="C39" s="240">
        <f>40853.1+322.73</f>
        <v>41175.83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262477.03999999998</v>
      </c>
      <c r="C40" s="231">
        <f>SUM(C37:C39)</f>
        <v>46728.14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0" activePane="bottomLeft" state="frozen"/>
      <selection activeCell="F46" sqref="F46"/>
      <selection pane="bottomLeft" activeCell="C29" sqref="C2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Shaker Regional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11408866.460000001</v>
      </c>
      <c r="D5" s="20">
        <f>SUM('DOE25'!L197:L200)+SUM('DOE25'!L215:L218)+SUM('DOE25'!L233:L236)-F5-G5</f>
        <v>11311862.140000001</v>
      </c>
      <c r="E5" s="243"/>
      <c r="F5" s="255">
        <f>SUM('DOE25'!J197:J200)+SUM('DOE25'!J215:J218)+SUM('DOE25'!J233:J236)</f>
        <v>75387.13</v>
      </c>
      <c r="G5" s="53">
        <f>SUM('DOE25'!K197:K200)+SUM('DOE25'!K215:K218)+SUM('DOE25'!K233:K236)</f>
        <v>21617.190000000002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1788380.44</v>
      </c>
      <c r="D6" s="20">
        <f>'DOE25'!L202+'DOE25'!L220+'DOE25'!L238-F6-G6</f>
        <v>1785958.0799999998</v>
      </c>
      <c r="E6" s="243"/>
      <c r="F6" s="255">
        <f>'DOE25'!J202+'DOE25'!J220+'DOE25'!J238</f>
        <v>633.36</v>
      </c>
      <c r="G6" s="53">
        <f>'DOE25'!K202+'DOE25'!K220+'DOE25'!K238</f>
        <v>1789</v>
      </c>
      <c r="H6" s="259"/>
    </row>
    <row r="7" spans="1:9" x14ac:dyDescent="0.2">
      <c r="A7" s="32">
        <v>2200</v>
      </c>
      <c r="B7" t="s">
        <v>834</v>
      </c>
      <c r="C7" s="245">
        <f t="shared" si="0"/>
        <v>880466.46</v>
      </c>
      <c r="D7" s="20">
        <f>'DOE25'!L203+'DOE25'!L221+'DOE25'!L239-F7-G7</f>
        <v>791814</v>
      </c>
      <c r="E7" s="243"/>
      <c r="F7" s="255">
        <f>'DOE25'!J203+'DOE25'!J221+'DOE25'!J239</f>
        <v>86722.46</v>
      </c>
      <c r="G7" s="53">
        <f>'DOE25'!K203+'DOE25'!K221+'DOE25'!K239</f>
        <v>1930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84918.229999999967</v>
      </c>
      <c r="D8" s="243"/>
      <c r="E8" s="20">
        <f>'DOE25'!L204+'DOE25'!L222+'DOE25'!L240-F8-G8-D9-D11</f>
        <v>73604.309999999969</v>
      </c>
      <c r="F8" s="255">
        <f>'DOE25'!J204+'DOE25'!J222+'DOE25'!J240</f>
        <v>0</v>
      </c>
      <c r="G8" s="53">
        <f>'DOE25'!K204+'DOE25'!K222+'DOE25'!K240</f>
        <v>11313.919999999998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41026.94</v>
      </c>
      <c r="D9" s="244">
        <v>41026.94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11328.25</v>
      </c>
      <c r="D10" s="243"/>
      <c r="E10" s="244">
        <v>11328.25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221352.28</v>
      </c>
      <c r="D11" s="244">
        <v>221352.28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1146291.3</v>
      </c>
      <c r="D12" s="20">
        <f>'DOE25'!L205+'DOE25'!L223+'DOE25'!L241-F12-G12</f>
        <v>1129586.96</v>
      </c>
      <c r="E12" s="243"/>
      <c r="F12" s="255">
        <f>'DOE25'!J205+'DOE25'!J223+'DOE25'!J241</f>
        <v>480</v>
      </c>
      <c r="G12" s="53">
        <f>'DOE25'!K205+'DOE25'!K223+'DOE25'!K241</f>
        <v>16224.34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272898.44</v>
      </c>
      <c r="D13" s="243"/>
      <c r="E13" s="20">
        <f>'DOE25'!L206+'DOE25'!L224+'DOE25'!L242-F13-G13</f>
        <v>270114.13</v>
      </c>
      <c r="F13" s="255">
        <f>'DOE25'!J206+'DOE25'!J224+'DOE25'!J242</f>
        <v>1144.1300000000001</v>
      </c>
      <c r="G13" s="53">
        <f>'DOE25'!K206+'DOE25'!K224+'DOE25'!K242</f>
        <v>1640.1800000000003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1843121.78</v>
      </c>
      <c r="D14" s="20">
        <f>'DOE25'!L207+'DOE25'!L225+'DOE25'!L243-F14-G14</f>
        <v>1833268.3</v>
      </c>
      <c r="E14" s="243"/>
      <c r="F14" s="255">
        <f>'DOE25'!J207+'DOE25'!J225+'DOE25'!J243</f>
        <v>9853.48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1034267.8500000001</v>
      </c>
      <c r="D15" s="20">
        <f>'DOE25'!L208+'DOE25'!L226+'DOE25'!L244-F15-G15</f>
        <v>1018188.8500000001</v>
      </c>
      <c r="E15" s="243"/>
      <c r="F15" s="255">
        <f>'DOE25'!J208+'DOE25'!J226+'DOE25'!J244</f>
        <v>16079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8902.14</v>
      </c>
      <c r="D19" s="20">
        <f>'DOE25'!L253-F19-G19</f>
        <v>8902.14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142026.84</v>
      </c>
      <c r="D22" s="243"/>
      <c r="E22" s="243"/>
      <c r="F22" s="255">
        <f>'DOE25'!L255+'DOE25'!L336</f>
        <v>142026.84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359841.48</v>
      </c>
      <c r="D29" s="20">
        <f>'DOE25'!L358+'DOE25'!L359+'DOE25'!L360-'DOE25'!I367-F29-G29</f>
        <v>335379.36</v>
      </c>
      <c r="E29" s="243"/>
      <c r="F29" s="255">
        <f>'DOE25'!J358+'DOE25'!J359+'DOE25'!J360</f>
        <v>23522.62</v>
      </c>
      <c r="G29" s="53">
        <f>'DOE25'!K358+'DOE25'!K359+'DOE25'!K360</f>
        <v>939.5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776778.2</v>
      </c>
      <c r="D31" s="20">
        <f>'DOE25'!L290+'DOE25'!L309+'DOE25'!L328+'DOE25'!L333+'DOE25'!L334+'DOE25'!L335-F31-G31</f>
        <v>639601.03999999992</v>
      </c>
      <c r="E31" s="243"/>
      <c r="F31" s="255">
        <f>'DOE25'!J290+'DOE25'!J309+'DOE25'!J328+'DOE25'!J333+'DOE25'!J334+'DOE25'!J335</f>
        <v>136912.16</v>
      </c>
      <c r="G31" s="53">
        <f>'DOE25'!K290+'DOE25'!K309+'DOE25'!K328+'DOE25'!K333+'DOE25'!K334+'DOE25'!K335</f>
        <v>265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19116940.09</v>
      </c>
      <c r="E33" s="246">
        <f>SUM(E5:E31)</f>
        <v>355046.68999999994</v>
      </c>
      <c r="F33" s="246">
        <f>SUM(F5:F31)</f>
        <v>492761.18000000005</v>
      </c>
      <c r="G33" s="246">
        <f>SUM(G5:G31)</f>
        <v>55719.13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355046.68999999994</v>
      </c>
      <c r="E35" s="249"/>
    </row>
    <row r="36" spans="2:8" ht="12" thickTop="1" x14ac:dyDescent="0.2">
      <c r="B36" t="s">
        <v>815</v>
      </c>
      <c r="D36" s="20">
        <f>D33</f>
        <v>19116940.09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Shaker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1191116.6100000001</v>
      </c>
      <c r="D8" s="95">
        <f>'DOE25'!G9</f>
        <v>102255.92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774.32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595524.35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437005.83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144540.75</v>
      </c>
      <c r="D12" s="95">
        <f>'DOE25'!G13</f>
        <v>33701.68</v>
      </c>
      <c r="E12" s="95">
        <f>'DOE25'!H13</f>
        <v>341789.52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9129.2099999999991</v>
      </c>
      <c r="D13" s="95">
        <f>'DOE25'!G14</f>
        <v>3244.91</v>
      </c>
      <c r="E13" s="95">
        <f>'DOE25'!H14</f>
        <v>13225.48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6984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1789550.7200000002</v>
      </c>
      <c r="D18" s="41">
        <f>SUM(D8:D17)</f>
        <v>139202.51</v>
      </c>
      <c r="E18" s="41">
        <f>SUM(E8:E17)</f>
        <v>355015</v>
      </c>
      <c r="F18" s="41">
        <f>SUM(F8:F17)</f>
        <v>0</v>
      </c>
      <c r="G18" s="41">
        <f>SUM(G8:G17)</f>
        <v>595524.35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125065.36</v>
      </c>
      <c r="E21" s="95">
        <f>'DOE25'!H22</f>
        <v>311939.94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68905.679999999993</v>
      </c>
      <c r="D22" s="95">
        <f>'DOE25'!G23</f>
        <v>0</v>
      </c>
      <c r="E22" s="95">
        <f>'DOE25'!H23</f>
        <v>200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76420.61</v>
      </c>
      <c r="D23" s="95">
        <f>'DOE25'!G24</f>
        <v>360.72</v>
      </c>
      <c r="E23" s="95">
        <f>'DOE25'!H24</f>
        <v>1871.03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69892.73</v>
      </c>
      <c r="D27" s="95">
        <f>'DOE25'!G28</f>
        <v>3926.8</v>
      </c>
      <c r="E27" s="95">
        <f>'DOE25'!H28</f>
        <v>4310.88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9308.16</v>
      </c>
      <c r="E29" s="95">
        <f>'DOE25'!H30</f>
        <v>36693.15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215219.01999999996</v>
      </c>
      <c r="D31" s="41">
        <f>SUM(D21:D30)</f>
        <v>138661.04</v>
      </c>
      <c r="E31" s="41">
        <f>SUM(E21:E30)</f>
        <v>355015.00000000006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541.47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353028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705918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595524.35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8638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506747.7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1574331.7</v>
      </c>
      <c r="D50" s="41">
        <f>SUM(D34:D49)</f>
        <v>541.47</v>
      </c>
      <c r="E50" s="41">
        <f>SUM(E34:E49)</f>
        <v>0</v>
      </c>
      <c r="F50" s="41">
        <f>SUM(F34:F49)</f>
        <v>0</v>
      </c>
      <c r="G50" s="41">
        <f>SUM(G34:G49)</f>
        <v>595524.35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1789550.72</v>
      </c>
      <c r="D51" s="41">
        <f>D50+D31</f>
        <v>139202.51</v>
      </c>
      <c r="E51" s="41">
        <f>E50+E31</f>
        <v>355015.00000000006</v>
      </c>
      <c r="F51" s="41">
        <f>F50+F31</f>
        <v>0</v>
      </c>
      <c r="G51" s="41">
        <f>G50+G31</f>
        <v>595524.35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12087815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2687.31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59.66</v>
      </c>
      <c r="D59" s="95">
        <f>'DOE25'!G96</f>
        <v>42.84</v>
      </c>
      <c r="E59" s="95">
        <f>'DOE25'!H96</f>
        <v>0</v>
      </c>
      <c r="F59" s="95">
        <f>'DOE25'!I96</f>
        <v>0</v>
      </c>
      <c r="G59" s="95">
        <f>'DOE25'!J96</f>
        <v>61.72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225539.34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54930.97</v>
      </c>
      <c r="D61" s="95">
        <f>SUM('DOE25'!G98:G110)</f>
        <v>8072.47</v>
      </c>
      <c r="E61" s="95">
        <f>SUM('DOE25'!H98:H110)</f>
        <v>85650.34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57677.94</v>
      </c>
      <c r="D62" s="130">
        <f>SUM(D57:D61)</f>
        <v>233654.65</v>
      </c>
      <c r="E62" s="130">
        <f>SUM(E57:E61)</f>
        <v>85650.34</v>
      </c>
      <c r="F62" s="130">
        <f>SUM(F57:F61)</f>
        <v>0</v>
      </c>
      <c r="G62" s="130">
        <f>SUM(G57:G61)</f>
        <v>61.72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12145492.939999999</v>
      </c>
      <c r="D63" s="22">
        <f>D56+D62</f>
        <v>233654.65</v>
      </c>
      <c r="E63" s="22">
        <f>E56+E62</f>
        <v>85650.34</v>
      </c>
      <c r="F63" s="22">
        <f>F56+F62</f>
        <v>0</v>
      </c>
      <c r="G63" s="22">
        <f>G56+G62</f>
        <v>61.72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4698881.78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2033305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1881.98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6734068.7600000007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21918.880000000001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87363.3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15652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27287.200000000001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124934.18000000001</v>
      </c>
      <c r="D78" s="130">
        <f>SUM(D72:D77)</f>
        <v>27287.200000000001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6859002.9400000004</v>
      </c>
      <c r="D81" s="130">
        <f>SUM(D79:D80)+D78+D70</f>
        <v>27287.200000000001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113782.92</v>
      </c>
      <c r="D88" s="95">
        <f>SUM('DOE25'!G153:G161)</f>
        <v>258668.92</v>
      </c>
      <c r="E88" s="95">
        <f>SUM('DOE25'!H153:H161)</f>
        <v>691127.86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113782.92</v>
      </c>
      <c r="D91" s="131">
        <f>SUM(D85:D90)</f>
        <v>258668.92</v>
      </c>
      <c r="E91" s="131">
        <f>SUM(E85:E90)</f>
        <v>691127.86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30601.18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119607.72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119607.72</v>
      </c>
      <c r="D103" s="86">
        <f>SUM(D93:D102)</f>
        <v>30601.18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19237886.52</v>
      </c>
      <c r="D104" s="86">
        <f>D63+D81+D91+D103</f>
        <v>550211.95000000007</v>
      </c>
      <c r="E104" s="86">
        <f>E63+E81+E91+E103</f>
        <v>776778.2</v>
      </c>
      <c r="F104" s="86">
        <f>F63+F81+F91+F103</f>
        <v>0</v>
      </c>
      <c r="G104" s="86">
        <f>G63+G81+G103</f>
        <v>50061.72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8506448.7800000012</v>
      </c>
      <c r="D109" s="24" t="s">
        <v>289</v>
      </c>
      <c r="E109" s="95">
        <f>('DOE25'!L276)+('DOE25'!L295)+('DOE25'!L314)</f>
        <v>327094.23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2257922.8199999998</v>
      </c>
      <c r="D110" s="24" t="s">
        <v>289</v>
      </c>
      <c r="E110" s="95">
        <f>('DOE25'!L277)+('DOE25'!L296)+('DOE25'!L315)</f>
        <v>289714.01999999996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290509.77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353985.09</v>
      </c>
      <c r="D112" s="24" t="s">
        <v>289</v>
      </c>
      <c r="E112" s="95">
        <f>+('DOE25'!L279)+('DOE25'!L298)+('DOE25'!L317)</f>
        <v>70228.010000000009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8902.14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11417768.600000001</v>
      </c>
      <c r="D115" s="86">
        <f>SUM(D109:D114)</f>
        <v>0</v>
      </c>
      <c r="E115" s="86">
        <f>SUM(E109:E114)</f>
        <v>687036.26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1788380.44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880466.46</v>
      </c>
      <c r="D119" s="24" t="s">
        <v>289</v>
      </c>
      <c r="E119" s="95">
        <f>+('DOE25'!L282)+('DOE25'!L301)+('DOE25'!L320)</f>
        <v>41533.14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347297.44999999995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1146291.3</v>
      </c>
      <c r="D121" s="24" t="s">
        <v>289</v>
      </c>
      <c r="E121" s="95">
        <f>+('DOE25'!L284)+('DOE25'!L303)+('DOE25'!L322)</f>
        <v>4000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272898.44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1843121.78</v>
      </c>
      <c r="D123" s="24" t="s">
        <v>289</v>
      </c>
      <c r="E123" s="95">
        <f>+('DOE25'!L286)+('DOE25'!L305)+('DOE25'!L324)</f>
        <v>20575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1034267.8500000001</v>
      </c>
      <c r="D124" s="24" t="s">
        <v>289</v>
      </c>
      <c r="E124" s="95">
        <f>+('DOE25'!L287)+('DOE25'!L306)+('DOE25'!L325)</f>
        <v>23633.8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549670.48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7312723.7200000007</v>
      </c>
      <c r="D128" s="86">
        <f>SUM(D118:D127)</f>
        <v>549670.48</v>
      </c>
      <c r="E128" s="86">
        <f>SUM(E118:E127)</f>
        <v>89741.94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142026.84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30601.18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3.61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50058.11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-61.720000000001164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222628.02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18953120.34</v>
      </c>
      <c r="D145" s="86">
        <f>(D115+D128+D144)</f>
        <v>549670.48</v>
      </c>
      <c r="E145" s="86">
        <f>(E115+E128+E144)</f>
        <v>776778.2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6" workbookViewId="0">
      <selection activeCell="G26" sqref="G2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Shaker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14097</v>
      </c>
    </row>
    <row r="5" spans="1:4" x14ac:dyDescent="0.2">
      <c r="B5" t="s">
        <v>704</v>
      </c>
      <c r="C5" s="179">
        <f>IF('DOE25'!G665+'DOE25'!G670=0,0,ROUND('DOE25'!G672,0))</f>
        <v>14620</v>
      </c>
    </row>
    <row r="6" spans="1:4" x14ac:dyDescent="0.2">
      <c r="B6" t="s">
        <v>62</v>
      </c>
      <c r="C6" s="179">
        <f>IF('DOE25'!H665+'DOE25'!H670=0,0,ROUND('DOE25'!H672,0))</f>
        <v>14373</v>
      </c>
    </row>
    <row r="7" spans="1:4" x14ac:dyDescent="0.2">
      <c r="B7" t="s">
        <v>705</v>
      </c>
      <c r="C7" s="179">
        <f>IF('DOE25'!I665+'DOE25'!I670=0,0,ROUND('DOE25'!I672,0))</f>
        <v>14338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8833543</v>
      </c>
      <c r="D10" s="182">
        <f>ROUND((C10/$C$28)*100,1)</f>
        <v>44.6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2547637</v>
      </c>
      <c r="D11" s="182">
        <f>ROUND((C11/$C$28)*100,1)</f>
        <v>12.9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290510</v>
      </c>
      <c r="D12" s="182">
        <f>ROUND((C12/$C$28)*100,1)</f>
        <v>1.5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424213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1788380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922000</v>
      </c>
      <c r="D16" s="182">
        <f t="shared" si="0"/>
        <v>4.7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347297</v>
      </c>
      <c r="D17" s="182">
        <f t="shared" si="0"/>
        <v>1.8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1150291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272898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1863697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1057902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8902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316058.19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19823328.190000001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142027</v>
      </c>
    </row>
    <row r="30" spans="1:4" x14ac:dyDescent="0.2">
      <c r="B30" s="187" t="s">
        <v>729</v>
      </c>
      <c r="C30" s="180">
        <f>SUM(C28:C29)</f>
        <v>19965355.190000001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12087815</v>
      </c>
      <c r="D35" s="182">
        <f t="shared" ref="D35:D40" si="1">ROUND((C35/$C$41)*100,1)</f>
        <v>59.9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143432.84000000171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6732187</v>
      </c>
      <c r="D37" s="182">
        <f t="shared" si="1"/>
        <v>33.4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154103</v>
      </c>
      <c r="D38" s="182">
        <f t="shared" si="1"/>
        <v>0.8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1063580</v>
      </c>
      <c r="D39" s="182">
        <f t="shared" si="1"/>
        <v>5.3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20181117.840000004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Shaker Regional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2015-08-25T15:44:42Z</cp:lastPrinted>
  <dcterms:created xsi:type="dcterms:W3CDTF">1997-12-04T19:04:30Z</dcterms:created>
  <dcterms:modified xsi:type="dcterms:W3CDTF">2015-11-30T14:13:55Z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