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92" i="1" l="1"/>
  <c r="H591" i="1"/>
  <c r="F582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D12" i="13" s="1"/>
  <c r="C12" i="13" s="1"/>
  <c r="L241" i="1"/>
  <c r="C121" i="2" s="1"/>
  <c r="F14" i="13"/>
  <c r="G14" i="13"/>
  <c r="L207" i="1"/>
  <c r="L225" i="1"/>
  <c r="D14" i="13" s="1"/>
  <c r="C14" i="13" s="1"/>
  <c r="L243" i="1"/>
  <c r="F15" i="13"/>
  <c r="G15" i="13"/>
  <c r="L208" i="1"/>
  <c r="H647" i="1" s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F661" i="1" s="1"/>
  <c r="L360" i="1"/>
  <c r="D29" i="13" s="1"/>
  <c r="C29" i="13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C13" i="10" s="1"/>
  <c r="L300" i="1"/>
  <c r="C15" i="10" s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6" i="10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K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K257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F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1" i="1"/>
  <c r="G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F192" i="1"/>
  <c r="I257" i="1"/>
  <c r="I271" i="1" s="1"/>
  <c r="G257" i="1"/>
  <c r="G271" i="1" s="1"/>
  <c r="A31" i="12"/>
  <c r="D18" i="2"/>
  <c r="C78" i="2"/>
  <c r="D91" i="2"/>
  <c r="G62" i="2"/>
  <c r="E13" i="13"/>
  <c r="C13" i="13" s="1"/>
  <c r="E78" i="2"/>
  <c r="H112" i="1"/>
  <c r="J639" i="1"/>
  <c r="K605" i="1"/>
  <c r="G648" i="1" s="1"/>
  <c r="I169" i="1"/>
  <c r="G476" i="1"/>
  <c r="H623" i="1" s="1"/>
  <c r="J623" i="1" s="1"/>
  <c r="G338" i="1"/>
  <c r="G352" i="1" s="1"/>
  <c r="J140" i="1"/>
  <c r="H140" i="1"/>
  <c r="F22" i="13"/>
  <c r="C22" i="13" s="1"/>
  <c r="H192" i="1"/>
  <c r="L570" i="1"/>
  <c r="G36" i="2"/>
  <c r="K598" i="1" l="1"/>
  <c r="G647" i="1" s="1"/>
  <c r="J647" i="1" s="1"/>
  <c r="J651" i="1"/>
  <c r="J552" i="1"/>
  <c r="L534" i="1"/>
  <c r="H552" i="1"/>
  <c r="G552" i="1"/>
  <c r="H545" i="1"/>
  <c r="F552" i="1"/>
  <c r="F476" i="1"/>
  <c r="H622" i="1" s="1"/>
  <c r="J622" i="1" s="1"/>
  <c r="I461" i="1"/>
  <c r="H642" i="1" s="1"/>
  <c r="J642" i="1" s="1"/>
  <c r="L401" i="1"/>
  <c r="C139" i="2" s="1"/>
  <c r="H408" i="1"/>
  <c r="H644" i="1" s="1"/>
  <c r="J644" i="1" s="1"/>
  <c r="H338" i="1"/>
  <c r="H352" i="1" s="1"/>
  <c r="L270" i="1"/>
  <c r="K271" i="1"/>
  <c r="E8" i="13"/>
  <c r="C8" i="13" s="1"/>
  <c r="C110" i="2"/>
  <c r="C115" i="2" s="1"/>
  <c r="L247" i="1"/>
  <c r="H660" i="1" s="1"/>
  <c r="C109" i="2"/>
  <c r="L229" i="1"/>
  <c r="G660" i="1" s="1"/>
  <c r="G664" i="1" s="1"/>
  <c r="C17" i="10"/>
  <c r="L211" i="1"/>
  <c r="C11" i="10"/>
  <c r="H257" i="1"/>
  <c r="H271" i="1" s="1"/>
  <c r="J645" i="1"/>
  <c r="F169" i="1"/>
  <c r="C70" i="2"/>
  <c r="C81" i="2" s="1"/>
  <c r="C104" i="2" s="1"/>
  <c r="J624" i="1"/>
  <c r="J617" i="1"/>
  <c r="C18" i="2"/>
  <c r="J640" i="1"/>
  <c r="J625" i="1"/>
  <c r="C16" i="13"/>
  <c r="J641" i="1"/>
  <c r="L290" i="1"/>
  <c r="K503" i="1"/>
  <c r="L382" i="1"/>
  <c r="G636" i="1" s="1"/>
  <c r="J636" i="1" s="1"/>
  <c r="E118" i="2"/>
  <c r="E128" i="2" s="1"/>
  <c r="E109" i="2"/>
  <c r="E115" i="2" s="1"/>
  <c r="E145" i="2" s="1"/>
  <c r="C62" i="2"/>
  <c r="C63" i="2" s="1"/>
  <c r="C29" i="10"/>
  <c r="D15" i="13"/>
  <c r="C15" i="13" s="1"/>
  <c r="L544" i="1"/>
  <c r="D127" i="2"/>
  <c r="D128" i="2" s="1"/>
  <c r="D145" i="2" s="1"/>
  <c r="C122" i="2"/>
  <c r="C118" i="2"/>
  <c r="F662" i="1"/>
  <c r="I662" i="1" s="1"/>
  <c r="H25" i="13"/>
  <c r="F112" i="1"/>
  <c r="L351" i="1"/>
  <c r="L614" i="1"/>
  <c r="C85" i="2"/>
  <c r="C91" i="2" s="1"/>
  <c r="H661" i="1"/>
  <c r="C21" i="10"/>
  <c r="C12" i="10"/>
  <c r="D5" i="13"/>
  <c r="C5" i="13" s="1"/>
  <c r="K500" i="1"/>
  <c r="G661" i="1"/>
  <c r="K338" i="1"/>
  <c r="K352" i="1" s="1"/>
  <c r="H52" i="1"/>
  <c r="H619" i="1" s="1"/>
  <c r="J619" i="1" s="1"/>
  <c r="C35" i="10"/>
  <c r="G649" i="1"/>
  <c r="J649" i="1" s="1"/>
  <c r="L524" i="1"/>
  <c r="J338" i="1"/>
  <c r="J352" i="1" s="1"/>
  <c r="C124" i="2"/>
  <c r="C120" i="2"/>
  <c r="I52" i="1"/>
  <c r="H620" i="1" s="1"/>
  <c r="J620" i="1" s="1"/>
  <c r="C32" i="10"/>
  <c r="K551" i="1"/>
  <c r="K552" i="1" s="1"/>
  <c r="E81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E33" i="13" l="1"/>
  <c r="D35" i="13" s="1"/>
  <c r="L408" i="1"/>
  <c r="G637" i="1" s="1"/>
  <c r="J637" i="1" s="1"/>
  <c r="H646" i="1"/>
  <c r="J646" i="1" s="1"/>
  <c r="H664" i="1"/>
  <c r="H667" i="1" s="1"/>
  <c r="G672" i="1"/>
  <c r="C5" i="10" s="1"/>
  <c r="G667" i="1"/>
  <c r="L257" i="1"/>
  <c r="L271" i="1" s="1"/>
  <c r="G632" i="1" s="1"/>
  <c r="J632" i="1" s="1"/>
  <c r="F660" i="1"/>
  <c r="F664" i="1" s="1"/>
  <c r="F667" i="1" s="1"/>
  <c r="C28" i="10"/>
  <c r="D24" i="10" s="1"/>
  <c r="E104" i="2"/>
  <c r="C39" i="10"/>
  <c r="C36" i="10"/>
  <c r="D31" i="13"/>
  <c r="C31" i="13" s="1"/>
  <c r="L545" i="1"/>
  <c r="C25" i="13"/>
  <c r="H33" i="13"/>
  <c r="L338" i="1"/>
  <c r="L352" i="1" s="1"/>
  <c r="G633" i="1" s="1"/>
  <c r="J633" i="1" s="1"/>
  <c r="C128" i="2"/>
  <c r="C145" i="2" s="1"/>
  <c r="I661" i="1"/>
  <c r="H648" i="1"/>
  <c r="J648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23" i="10"/>
  <c r="I660" i="1"/>
  <c r="I664" i="1" s="1"/>
  <c r="I672" i="1" s="1"/>
  <c r="C7" i="10" s="1"/>
  <c r="F672" i="1"/>
  <c r="C4" i="10" s="1"/>
  <c r="D10" i="10"/>
  <c r="C30" i="10"/>
  <c r="D20" i="10"/>
  <c r="D25" i="10"/>
  <c r="D13" i="10"/>
  <c r="D21" i="10"/>
  <c r="D18" i="10"/>
  <c r="D12" i="10"/>
  <c r="D26" i="10"/>
  <c r="D16" i="10"/>
  <c r="D15" i="10"/>
  <c r="D19" i="10"/>
  <c r="D11" i="10"/>
  <c r="D22" i="10"/>
  <c r="D27" i="10"/>
  <c r="D17" i="10"/>
  <c r="D33" i="13"/>
  <c r="D36" i="13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<sst xmlns="http://schemas.openxmlformats.org/spreadsheetml/2006/main" count="3955" uniqueCount="913">
  <si>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</si>
  <si>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</si>
  <si>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</si>
  <si>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</si>
  <si>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</si>
  <si>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</si>
  <si>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</si>
  <si>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</si>
  <si>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</si>
  <si>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</si>
  <si>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</si>
  <si>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</si>
  <si>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</si>
  <si>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</si>
  <si>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</si>
  <si>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</si>
  <si>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</si>
  <si>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</si>
  <si>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</si>
  <si>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</si>
  <si>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</si>
  <si>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</si>
  <si>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</si>
  <si>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</si>
  <si>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</si>
  <si>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</si>
  <si>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</si>
  <si>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</si>
  <si>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</si>
  <si>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</si>
  <si>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</si>
  <si>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</si>
  <si>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</si>
  <si>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</si>
  <si>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</si>
  <si>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</si>
  <si>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</si>
  <si>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</si>
  <si>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</si>
  <si>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</si>
  <si>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</si>
  <si>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</si>
  <si>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</si>
  <si>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</si>
  <si>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</si>
  <si>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</si>
  <si>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</si>
  <si>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</si>
  <si>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</si>
  <si>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</si>
  <si>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</si>
  <si>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</si>
  <si>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</si>
  <si>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</si>
  <si>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</si>
  <si>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</si>
  <si>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</si>
  <si>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</si>
  <si>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</si>
  <si>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</si>
  <si>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</si>
  <si>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</si>
  <si>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</si>
  <si>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</si>
  <si>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</si>
  <si>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</si>
  <si>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</si>
  <si>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</si>
  <si>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</si>
  <si>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</si>
  <si>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</si>
  <si>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</si>
  <si>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</si>
  <si>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</si>
  <si>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</si>
  <si>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</si>
  <si>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</si>
  <si>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</si>
  <si>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</si>
  <si>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</si>
  <si>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</si>
  <si>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</si>
  <si>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</si>
  <si>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</si>
  <si>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</si>
  <si>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</si>
  <si>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</si>
  <si>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</si>
  <si>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</si>
  <si>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</si>
  <si>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</si>
  <si>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</si>
  <si>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</si>
  <si>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</si>
  <si>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</si>
  <si>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</si>
  <si>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</si>
  <si>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</si>
  <si>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</si>
  <si>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</si>
  <si>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</si>
  <si>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</si>
  <si>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</si>
  <si>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</si>
  <si>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</si>
  <si>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</si>
  <si>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</si>
  <si>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</si>
  <si>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</si>
  <si>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</si>
  <si>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</si>
  <si>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</si>
  <si>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</si>
  <si>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</si>
  <si>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</si>
  <si>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</si>
  <si>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</si>
  <si>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</si>
  <si>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</si>
  <si>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</si>
  <si>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</si>
  <si>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</si>
  <si>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</si>
  <si>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</si>
  <si>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</si>
  <si>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</si>
  <si>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</si>
  <si>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</si>
  <si>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</si>
  <si>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</si>
  <si>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</si>
  <si>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</si>
  <si>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</si>
  <si>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</si>
  <si>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</si>
  <si>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</si>
  <si>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</si>
  <si>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</si>
  <si>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</si>
  <si>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</si>
  <si>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</si>
  <si>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</si>
  <si>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</si>
  <si>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</si>
  <si>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</si>
  <si>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</si>
  <si>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</si>
  <si>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</si>
  <si>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</si>
  <si>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</si>
  <si>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</si>
  <si>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</si>
  <si>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</si>
  <si>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</si>
  <si>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</si>
  <si>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</si>
  <si>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</si>
  <si>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</si>
  <si>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</si>
  <si>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</si>
  <si>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</si>
  <si>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</si>
  <si>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</si>
  <si>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</si>
  <si>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</si>
  <si>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</si>
  <si>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</si>
  <si>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</si>
  <si>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</si>
  <si>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</si>
  <si>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</si>
  <si>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</si>
  <si>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</si>
  <si>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</si>
  <si>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</si>
  <si>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</si>
  <si>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</si>
  <si>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</si>
  <si>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</si>
  <si>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</si>
  <si>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</si>
  <si>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</si>
  <si>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</si>
  <si>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</si>
  <si>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</si>
  <si>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</si>
  <si>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</si>
  <si>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</si>
  <si>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</si>
  <si>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</si>
  <si>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</si>
  <si>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</si>
  <si>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</si>
  <si>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</si>
  <si>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</si>
  <si>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</si>
  <si>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</si>
  <si>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</si>
  <si>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</si>
  <si>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</si>
  <si>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</si>
  <si>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</si>
  <si>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</si>
  <si>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</si>
  <si>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</si>
  <si>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</si>
  <si>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</si>
  <si>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</si>
  <si>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</si>
  <si>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</si>
  <si>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</si>
  <si>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</si>
  <si>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</si>
  <si>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</si>
  <si>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</si>
  <si>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</si>
  <si>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</si>
  <si>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</si>
  <si>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</si>
  <si>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</si>
  <si>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</si>
  <si>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</si>
  <si>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</si>
  <si>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</si>
  <si>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</si>
  <si>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</si>
  <si>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</si>
  <si>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</si>
  <si>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</si>
  <si>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</si>
  <si>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</si>
  <si>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</si>
  <si>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</si>
  <si>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</si>
  <si>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</si>
  <si>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</si>
  <si>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</si>
  <si>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</si>
  <si>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</si>
  <si>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</si>
  <si>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</si>
  <si>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</si>
  <si>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</si>
  <si>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</si>
  <si>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</si>
  <si>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</si>
  <si>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</si>
  <si>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</si>
  <si>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</si>
  <si>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</si>
  <si>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</si>
  <si>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</si>
  <si>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</si>
  <si>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</si>
  <si>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</si>
  <si>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</si>
  <si>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</si>
  <si>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</si>
  <si>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</si>
  <si>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</si>
  <si>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</si>
  <si>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</si>
  <si>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</si>
  <si>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</si>
  <si>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</si>
  <si>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</si>
  <si>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</si>
  <si>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</si>
  <si>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</si>
  <si>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</si>
  <si>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</si>
  <si>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</si>
  <si>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</si>
  <si>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</si>
  <si>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</si>
  <si>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</si>
  <si>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</si>
  <si>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</si>
  <si>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</si>
  <si>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</si>
  <si>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</si>
  <si>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</si>
  <si>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</si>
  <si>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</si>
  <si>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</si>
  <si>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</si>
  <si>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</si>
  <si>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</si>
  <si>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</si>
  <si>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</si>
  <si>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</si>
  <si>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</si>
  <si>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</si>
  <si>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</si>
  <si>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</si>
  <si>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</si>
  <si>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</si>
  <si>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</si>
  <si>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</si>
  <si>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</si>
  <si>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</si>
  <si>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</si>
  <si>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</si>
  <si>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</si>
  <si>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</si>
  <si>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</si>
  <si>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</si>
  <si>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</si>
  <si>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</si>
  <si>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</si>
  <si>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</si>
  <si>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</si>
  <si>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</si>
  <si>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</si>
  <si>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</si>
  <si>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</si>
  <si>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</si>
  <si>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</si>
  <si>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</si>
  <si>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</si>
  <si>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</si>
  <si>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</si>
  <si>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</si>
  <si>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</si>
  <si>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</si>
  <si>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</si>
  <si>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</si>
  <si>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</si>
  <si>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</si>
  <si>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</si>
  <si>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</si>
  <si>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</si>
  <si>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</si>
  <si>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</si>
  <si>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</si>
  <si>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</si>
  <si>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</si>
  <si>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</si>
  <si>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</si>
  <si>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</si>
  <si>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</si>
  <si>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</si>
  <si>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</si>
  <si>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</si>
  <si>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</si>
  <si>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</si>
  <si>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</si>
  <si>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</si>
  <si>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</si>
  <si>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</si>
  <si>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</si>
  <si>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</si>
  <si>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</si>
  <si>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</si>
  <si>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</si>
  <si>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</si>
  <si>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</si>
  <si>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</si>
  <si>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</si>
  <si>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</si>
  <si>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</si>
  <si>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</si>
  <si>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</si>
  <si>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</si>
  <si>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</si>
  <si>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</si>
  <si>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</si>
  <si>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</si>
  <si>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</si>
  <si>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</si>
  <si>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</si>
  <si>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</si>
  <si>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</si>
  <si>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</si>
  <si>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</si>
  <si>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</si>
  <si>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</si>
  <si>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</si>
  <si>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</si>
  <si>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</si>
  <si>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</si>
  <si>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</si>
  <si>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</si>
  <si>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</si>
  <si>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</si>
  <si>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</si>
  <si>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</si>
  <si>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</si>
  <si>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</si>
  <si>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</si>
  <si>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</si>
  <si>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</si>
  <si>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</si>
  <si>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</si>
  <si>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</si>
  <si>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</si>
  <si>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</si>
  <si>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</si>
  <si>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</si>
  <si>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</si>
  <si>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</si>
  <si>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</si>
  <si>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</si>
  <si>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</si>
  <si>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</si>
  <si>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</si>
  <si>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</si>
  <si>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</si>
  <si>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</si>
  <si>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</si>
  <si>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</si>
  <si>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</si>
  <si>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</si>
  <si>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</si>
  <si>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</si>
  <si>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</si>
  <si>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</si>
  <si>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</si>
  <si>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</si>
  <si>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</si>
  <si>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</si>
  <si>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</si>
  <si>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</si>
  <si>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</si>
  <si>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</si>
  <si>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</si>
  <si>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</si>
  <si>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</si>
  <si>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</si>
  <si>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</si>
  <si>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</si>
  <si>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</si>
  <si>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</si>
  <si>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</si>
  <si>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</si>
  <si>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</si>
  <si>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</si>
  <si>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</si>
  <si>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</si>
  <si>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</si>
  <si>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</si>
  <si>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</si>
  <si>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</si>
  <si>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</si>
  <si>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</si>
  <si>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</si>
  <si>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</si>
  <si>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</si>
  <si>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</si>
  <si>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</si>
  <si>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</si>
  <si>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</si>
  <si>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</si>
  <si>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</si>
  <si>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</si>
  <si>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</si>
  <si>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</si>
  <si>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</si>
  <si>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</si>
  <si>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</si>
  <si>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</si>
  <si>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</si>
  <si>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</si>
  <si>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</si>
  <si>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</si>
  <si>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</si>
  <si>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</si>
  <si>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</si>
  <si>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</si>
  <si>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</si>
  <si>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</si>
  <si>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</si>
  <si>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</si>
  <si>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</si>
  <si>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</si>
  <si>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</si>
  <si>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</si>
  <si>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</si>
  <si>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</si>
  <si>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</si>
  <si>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</si>
  <si>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</si>
  <si>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</si>
  <si>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</si>
  <si>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</si>
  <si>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</si>
  <si>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</si>
  <si>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</si>
  <si>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</si>
  <si>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</si>
  <si>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</si>
  <si>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</si>
  <si>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</si>
  <si>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</si>
  <si>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</si>
  <si>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</si>
  <si>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</si>
  <si>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</si>
  <si>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</si>
  <si>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</si>
  <si>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</si>
  <si>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</si>
  <si>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</si>
  <si>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</si>
  <si>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</si>
  <si>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</si>
  <si>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</si>
  <si>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</si>
  <si>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</si>
  <si>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</si>
  <si>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</si>
  <si>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</si>
  <si>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</si>
  <si>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</si>
  <si>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</si>
  <si>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</si>
  <si>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</si>
  <si>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</si>
  <si>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</si>
  <si>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</si>
  <si>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</si>
  <si>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</si>
  <si>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</si>
  <si>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</si>
  <si>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</si>
  <si>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</si>
  <si>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</si>
  <si>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</si>
  <si>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</si>
  <si>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</si>
  <si>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</si>
  <si>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</si>
  <si>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</si>
  <si>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</si>
  <si>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</si>
  <si>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</si>
  <si>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</si>
  <si>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</si>
  <si>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</si>
  <si>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</si>
  <si>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</si>
  <si>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</si>
  <si>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</si>
  <si>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</si>
  <si>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</si>
  <si>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</si>
  <si>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</si>
  <si>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</si>
  <si>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</si>
  <si>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</si>
  <si>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</si>
  <si>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</si>
  <si>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</si>
  <si>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</si>
  <si>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</si>
  <si>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</si>
  <si>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</si>
  <si>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</si>
  <si>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</si>
  <si>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</si>
  <si>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</si>
  <si>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</si>
  <si>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</si>
  <si>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</si>
  <si>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</si>
  <si>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</si>
  <si>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</si>
  <si>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</si>
  <si>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</si>
  <si>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</si>
  <si>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</si>
  <si>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</si>
  <si>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</si>
  <si>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</si>
  <si>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</si>
  <si>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</si>
  <si>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</si>
  <si>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</si>
  <si>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</si>
  <si>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</si>
  <si>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</si>
  <si>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</si>
  <si>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</si>
  <si>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</si>
  <si>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</si>
  <si>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</si>
  <si>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</si>
  <si>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</si>
  <si>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</si>
  <si>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</si>
  <si>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</si>
  <si>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</si>
  <si>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</si>
  <si>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</si>
  <si>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</si>
  <si>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</si>
  <si>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</si>
  <si>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</si>
  <si>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</si>
  <si>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</si>
  <si>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</si>
  <si>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</si>
  <si>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</si>
  <si>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</si>
  <si>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</si>
  <si>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</si>
  <si>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</si>
  <si>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</si>
  <si>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</si>
  <si>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</si>
  <si>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</si>
  <si>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</si>
  <si>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</si>
  <si>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</si>
  <si>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</si>
  <si>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</si>
  <si>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</si>
  <si>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</si>
  <si>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</si>
  <si>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</si>
  <si>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</si>
  <si>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</si>
  <si>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</si>
  <si>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</si>
  <si>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</si>
  <si>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</si>
  <si>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</si>
  <si>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</si>
  <si>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</si>
  <si>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</si>
  <si>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</si>
  <si>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</si>
  <si>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</si>
  <si>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</si>
  <si>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</si>
  <si>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</si>
  <si>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</si>
  <si>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</si>
  <si>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</si>
  <si>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</si>
  <si>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</si>
  <si>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</si>
  <si>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</si>
  <si>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</si>
  <si>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</si>
  <si>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</si>
  <si>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</si>
  <si>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</si>
  <si>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</si>
  <si>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</si>
  <si>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</si>
  <si>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</si>
  <si>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</si>
  <si>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</si>
  <si>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</si>
  <si>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</si>
  <si>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</si>
  <si>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</si>
  <si>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</si>
  <si>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</si>
  <si>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</si>
  <si>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</si>
  <si>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</si>
  <si>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</si>
  <si>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</si>
  <si>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</si>
  <si>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</si>
  <si>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</si>
  <si>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</si>
  <si>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</si>
  <si>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</si>
  <si>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</si>
  <si>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</si>
  <si>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</si>
  <si>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</si>
  <si>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</si>
  <si>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</si>
  <si>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</si>
  <si>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</si>
  <si>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</si>
  <si>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</si>
  <si>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</si>
  <si>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</si>
  <si>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</si>
  <si>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</si>
  <si>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</si>
  <si>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</si>
  <si>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</si>
  <si>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</si>
  <si>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</si>
  <si>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</si>
  <si>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</si>
  <si>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</si>
  <si>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</si>
  <si>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</si>
  <si>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</si>
  <si>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</si>
  <si>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</si>
  <si>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</si>
  <si>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</si>
  <si>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</si>
  <si>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</si>
  <si>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</si>
  <si>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</si>
  <si>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</si>
  <si>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</si>
  <si>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</si>
  <si>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</si>
  <si>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</si>
  <si>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</si>
  <si>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</si>
  <si>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</si>
  <si>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</si>
  <si>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</si>
  <si>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</si>
  <si>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</si>
  <si>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</si>
  <si>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</si>
  <si>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</si>
  <si>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</si>
  <si>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</si>
  <si>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</si>
  <si>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</si>
  <si>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</si>
  <si>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</si>
  <si>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</si>
  <si>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</si>
  <si>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</si>
  <si>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</si>
  <si>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</si>
  <si>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</si>
  <si>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</si>
  <si>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</si>
  <si>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</si>
  <si>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</si>
  <si>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</si>
  <si>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</si>
  <si>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</si>
  <si>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</si>
  <si>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</si>
  <si>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</si>
  <si>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</si>
  <si>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</si>
  <si>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</si>
  <si>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</si>
  <si>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</si>
  <si>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</si>
  <si>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</si>
  <si>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</si>
  <si>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</si>
  <si>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</si>
  <si>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</si>
  <si>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</si>
  <si>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</si>
  <si>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</si>
  <si>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</si>
  <si>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</si>
  <si>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</si>
  <si>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</si>
  <si>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</si>
  <si>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</si>
  <si>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</si>
  <si>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</si>
  <si>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</si>
  <si>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</si>
  <si>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</si>
  <si>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</si>
  <si>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</si>
  <si>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</si>
  <si>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</si>
  <si>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</si>
  <si>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</si>
  <si>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</si>
  <si>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</si>
  <si>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</si>
  <si>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</si>
  <si>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</si>
  <si>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</si>
  <si>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</si>
  <si>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</si>
  <si>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</si>
  <si>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</si>
  <si>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</si>
  <si>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</si>
  <si>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</si>
  <si>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</si>
  <si>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</si>
  <si>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</si>
  <si>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</si>
  <si>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</si>
  <si>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</si>
  <si>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</si>
  <si>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</si>
  <si>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</si>
  <si>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</si>
  <si>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</si>
  <si>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</si>
  <si>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</si>
  <si>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</si>
  <si>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</si>
  <si>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</si>
  <si>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</si>
  <si>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</si>
  <si>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</si>
  <si>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</si>
  <si>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</si>
  <si>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</si>
  <si>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</si>
  <si>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</si>
  <si>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</si>
  <si>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</si>
  <si>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</si>
  <si>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</si>
  <si>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</si>
  <si>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</si>
  <si>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</si>
  <si>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</si>
  <si>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</si>
  <si>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</si>
  <si>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</si>
  <si>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</si>
  <si>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</si>
  <si>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</si>
  <si>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</si>
  <si>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</si>
  <si>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</si>
  <si>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</si>
  <si>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</si>
  <si>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</si>
  <si>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</si>
  <si>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</si>
  <si>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</si>
  <si>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</si>
  <si>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</si>
  <si>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</si>
  <si>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</si>
  <si>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</si>
  <si>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</si>
  <si>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</si>
  <si>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</si>
  <si>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</si>
  <si>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</si>
  <si>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</si>
  <si>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</si>
  <si>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</si>
  <si>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</si>
  <si>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</si>
  <si>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</si>
  <si>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</si>
  <si>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</si>
  <si>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</si>
  <si>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</si>
  <si>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</si>
  <si>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</si>
  <si>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</si>
  <si>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</si>
  <si>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</si>
  <si>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</si>
  <si>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</si>
  <si>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</si>
  <si>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</si>
  <si>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</si>
  <si>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</si>
  <si>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</si>
  <si>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</si>
  <si>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</si>
  <si>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</si>
  <si>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</si>
  <si>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</si>
  <si>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</si>
  <si>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</si>
  <si>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</si>
  <si>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</si>
  <si>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</si>
  <si>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</si>
  <si>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</si>
  <si>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</si>
  <si>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</si>
  <si>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</si>
  <si>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</si>
  <si>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</si>
  <si>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</si>
  <si>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</si>
  <si>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</si>
  <si>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</si>
  <si>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</si>
  <si>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</si>
  <si>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</si>
  <si>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</si>
  <si>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</si>
  <si>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</si>
  <si>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</si>
  <si>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</si>
  <si>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</si>
  <si>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</si>
  <si>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</si>
  <si>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</si>
  <si>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</si>
  <si>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</si>
  <si>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</si>
  <si>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</si>
  <si>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</si>
  <si>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</si>
  <si>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</si>
  <si>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</si>
  <si>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</si>
  <si>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</si>
  <si>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</si>
  <si>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</si>
  <si>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</si>
  <si>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</si>
  <si>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</si>
  <si>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 xml:space="preserve">                   ALBANY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</si>
</sst>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</v>
      </c>
      <c r="C2" s="21">
        <v>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83400.66</v>
      </c>
      <c r="G9" s="18"/>
      <c r="H9" s="18"/>
      <c r="I9" s="18"/>
      <c r="J9" s="67">
        <f>SUM(I439)</f>
        <v>100689.63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6223.44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441.79</v>
      </c>
      <c r="G13" s="18"/>
      <c r="H13" s="18">
        <v>6223.44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90065.89</v>
      </c>
      <c r="G19" s="41">
        <f>SUM(G9:G18)</f>
        <v>0</v>
      </c>
      <c r="H19" s="41">
        <f>SUM(H9:H18)</f>
        <v>6223.44</v>
      </c>
      <c r="I19" s="41">
        <f>SUM(I9:I18)</f>
        <v>0</v>
      </c>
      <c r="J19" s="41">
        <f>SUM(J9:J18)</f>
        <v>100689.63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6223.44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61923.72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61923.72</v>
      </c>
      <c r="G32" s="41">
        <f>SUM(G22:G31)</f>
        <v>0</v>
      </c>
      <c r="H32" s="41">
        <f>SUM(H22:H31)</f>
        <v>6223.44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0</v>
      </c>
      <c r="I48" s="18"/>
      <c r="J48" s="13">
        <f>SUM(I459)</f>
        <v>100689.63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28142.17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28142.17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100689.63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90065.89</v>
      </c>
      <c r="G52" s="41">
        <f>G51+G32</f>
        <v>0</v>
      </c>
      <c r="H52" s="41">
        <f>H51+H32</f>
        <v>6223.44</v>
      </c>
      <c r="I52" s="41">
        <f>I51+I32</f>
        <v>0</v>
      </c>
      <c r="J52" s="41">
        <f>J51+J32</f>
        <v>100689.63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563198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563198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157.38</v>
      </c>
      <c r="G96" s="18"/>
      <c r="H96" s="18"/>
      <c r="I96" s="18"/>
      <c r="J96" s="18">
        <v>401.08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157.38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401.08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563355.38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401.08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439976.91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239104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679080.90999999992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679080.90999999992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12548.44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18597.5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18597.5</v>
      </c>
      <c r="G162" s="41">
        <f>SUM(G150:G161)</f>
        <v>0</v>
      </c>
      <c r="H162" s="41">
        <f>SUM(H150:H161)</f>
        <v>12548.44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22530.560000000001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41128.06</v>
      </c>
      <c r="G169" s="41">
        <f>G147+G162+SUM(G163:G168)</f>
        <v>0</v>
      </c>
      <c r="H169" s="41">
        <f>H147+H162+SUM(H163:H168)</f>
        <v>12548.44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46500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46500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46500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1330064.3500000001</v>
      </c>
      <c r="G193" s="47">
        <f>G112+G140+G169+G192</f>
        <v>0</v>
      </c>
      <c r="H193" s="47">
        <f>H112+H140+H169+H192</f>
        <v>12548.44</v>
      </c>
      <c r="I193" s="47">
        <f>I112+I140+I169+I192</f>
        <v>0</v>
      </c>
      <c r="J193" s="47">
        <f>J112+J140+J192</f>
        <v>15401.08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537694.5</v>
      </c>
      <c r="I197" s="18"/>
      <c r="J197" s="18"/>
      <c r="K197" s="18"/>
      <c r="L197" s="19">
        <f>SUM(F197:K197)</f>
        <v>537694.5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94918.86</v>
      </c>
      <c r="I198" s="18"/>
      <c r="J198" s="18"/>
      <c r="K198" s="18"/>
      <c r="L198" s="19">
        <f>SUM(F198:K198)</f>
        <v>94918.86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6326.85</v>
      </c>
      <c r="I202" s="18"/>
      <c r="J202" s="18"/>
      <c r="K202" s="18"/>
      <c r="L202" s="19">
        <f t="shared" ref="L202:L208" si="0">SUM(F202:K202)</f>
        <v>6326.85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18534.650000000001</v>
      </c>
      <c r="I204" s="18"/>
      <c r="J204" s="18"/>
      <c r="K204" s="18"/>
      <c r="L204" s="19">
        <f t="shared" si="0"/>
        <v>18534.650000000001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71338.58</v>
      </c>
      <c r="I208" s="18"/>
      <c r="J208" s="18"/>
      <c r="K208" s="18"/>
      <c r="L208" s="19">
        <f t="shared" si="0"/>
        <v>71338.58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728813.44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728813.44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269595</v>
      </c>
      <c r="I215" s="18"/>
      <c r="J215" s="18"/>
      <c r="K215" s="18"/>
      <c r="L215" s="19">
        <f>SUM(F215:K215)</f>
        <v>269595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4246.2299999999996</v>
      </c>
      <c r="I222" s="18"/>
      <c r="J222" s="18"/>
      <c r="K222" s="18"/>
      <c r="L222" s="19">
        <f t="shared" si="2"/>
        <v>4246.2299999999996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26589.29</v>
      </c>
      <c r="I226" s="18"/>
      <c r="J226" s="18"/>
      <c r="K226" s="18"/>
      <c r="L226" s="19">
        <f t="shared" si="2"/>
        <v>26589.29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300430.51999999996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300430.51999999996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235158.5</v>
      </c>
      <c r="I233" s="18"/>
      <c r="J233" s="18"/>
      <c r="K233" s="18"/>
      <c r="L233" s="19">
        <f>SUM(F233:K233)</f>
        <v>235158.5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36970</v>
      </c>
      <c r="I234" s="18"/>
      <c r="J234" s="18"/>
      <c r="K234" s="18"/>
      <c r="L234" s="19">
        <f>SUM(F234:K234)</f>
        <v>36970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8213.52</v>
      </c>
      <c r="I240" s="18"/>
      <c r="J240" s="18"/>
      <c r="K240" s="18"/>
      <c r="L240" s="19">
        <f t="shared" si="4"/>
        <v>8213.52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42474.29</v>
      </c>
      <c r="I244" s="18"/>
      <c r="J244" s="18"/>
      <c r="K244" s="18"/>
      <c r="L244" s="19">
        <f t="shared" si="4"/>
        <v>42474.29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322816.31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322816.31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1352060.27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1352060.27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</v>
      </c>
      <c r="L266" s="19">
        <f t="shared" si="9"/>
        <v>15000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1352060.27</v>
      </c>
      <c r="I271" s="42">
        <f t="shared" si="11"/>
        <v>0</v>
      </c>
      <c r="J271" s="42">
        <f t="shared" si="11"/>
        <v>0</v>
      </c>
      <c r="K271" s="42">
        <f t="shared" si="11"/>
        <v>15000</v>
      </c>
      <c r="L271" s="42">
        <f t="shared" si="11"/>
        <v>1367060.27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8836.66</v>
      </c>
      <c r="I277" s="18"/>
      <c r="J277" s="18"/>
      <c r="K277" s="18"/>
      <c r="L277" s="19">
        <f>SUM(F277:K277)</f>
        <v>8836.66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911.78</v>
      </c>
      <c r="I281" s="18"/>
      <c r="J281" s="18"/>
      <c r="K281" s="18"/>
      <c r="L281" s="19">
        <f t="shared" ref="L281:L287" si="12">SUM(F281:K281)</f>
        <v>911.78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2800</v>
      </c>
      <c r="I287" s="18"/>
      <c r="J287" s="18"/>
      <c r="K287" s="18"/>
      <c r="L287" s="19">
        <f t="shared" si="12"/>
        <v>2800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12548.44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12548.44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12548.44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12548.44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12548.44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12548.44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v>222.64</v>
      </c>
      <c r="I397" s="18"/>
      <c r="J397" s="24" t="s">
        <v>289</v>
      </c>
      <c r="K397" s="24" t="s">
        <v>289</v>
      </c>
      <c r="L397" s="56">
        <f t="shared" si="26"/>
        <v>15222.64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>
        <v>178.44</v>
      </c>
      <c r="I398" s="18"/>
      <c r="J398" s="24" t="s">
        <v>289</v>
      </c>
      <c r="K398" s="24" t="s">
        <v>289</v>
      </c>
      <c r="L398" s="56">
        <f t="shared" si="26"/>
        <v>178.44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401.08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15401.08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401.08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15401.08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46500</v>
      </c>
      <c r="L423" s="56">
        <f t="shared" si="29"/>
        <v>46500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46500</v>
      </c>
      <c r="L427" s="47">
        <f t="shared" si="30"/>
        <v>46500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46500</v>
      </c>
      <c r="L434" s="47">
        <f t="shared" si="32"/>
        <v>46500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100689.63</v>
      </c>
      <c r="H439" s="18"/>
      <c r="I439" s="56">
        <f t="shared" ref="I439:I445" si="33">SUM(F439:H439)</f>
        <v>100689.63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100689.63</v>
      </c>
      <c r="H446" s="13">
        <f>SUM(H439:H445)</f>
        <v>0</v>
      </c>
      <c r="I446" s="13">
        <f>SUM(I439:I445)</f>
        <v>100689.63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100689.63</v>
      </c>
      <c r="H459" s="18"/>
      <c r="I459" s="56">
        <f t="shared" si="34"/>
        <v>100689.63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100689.63</v>
      </c>
      <c r="H460" s="83">
        <f>SUM(H454:H459)</f>
        <v>0</v>
      </c>
      <c r="I460" s="83">
        <f>SUM(I454:I459)</f>
        <v>100689.63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100689.63</v>
      </c>
      <c r="H461" s="42">
        <f>H452+H460</f>
        <v>0</v>
      </c>
      <c r="I461" s="42">
        <f>I452+I460</f>
        <v>100689.63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65138.09</v>
      </c>
      <c r="G465" s="18"/>
      <c r="H465" s="18">
        <v>0</v>
      </c>
      <c r="I465" s="18"/>
      <c r="J465" s="18">
        <v>131788.54999999999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1330064.3500000001</v>
      </c>
      <c r="G468" s="18"/>
      <c r="H468" s="18">
        <v>12548.44</v>
      </c>
      <c r="I468" s="18"/>
      <c r="J468" s="18">
        <v>15401.08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1330064.3500000001</v>
      </c>
      <c r="G470" s="53">
        <f>SUM(G468:G469)</f>
        <v>0</v>
      </c>
      <c r="H470" s="53">
        <f>SUM(H468:H469)</f>
        <v>12548.44</v>
      </c>
      <c r="I470" s="53">
        <f>SUM(I468:I469)</f>
        <v>0</v>
      </c>
      <c r="J470" s="53">
        <f>SUM(J468:J469)</f>
        <v>15401.08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1367060.27</v>
      </c>
      <c r="G472" s="18"/>
      <c r="H472" s="18">
        <v>12548.44</v>
      </c>
      <c r="I472" s="18"/>
      <c r="J472" s="18">
        <v>46500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1367060.27</v>
      </c>
      <c r="G474" s="53">
        <f>SUM(G472:G473)</f>
        <v>0</v>
      </c>
      <c r="H474" s="53">
        <f>SUM(H472:H473)</f>
        <v>12548.44</v>
      </c>
      <c r="I474" s="53">
        <f>SUM(I472:I473)</f>
        <v>0</v>
      </c>
      <c r="J474" s="53">
        <f>SUM(J472:J473)</f>
        <v>46500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28142.170000000158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100689.62999999998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103755.52</v>
      </c>
      <c r="I521" s="18"/>
      <c r="J521" s="18"/>
      <c r="K521" s="18"/>
      <c r="L521" s="88">
        <f>SUM(F521:K521)</f>
        <v>103755.52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0</v>
      </c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36970</v>
      </c>
      <c r="I523" s="18"/>
      <c r="J523" s="18"/>
      <c r="K523" s="18"/>
      <c r="L523" s="88">
        <f>SUM(F523:K523)</f>
        <v>36970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140725.52000000002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140725.52000000002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7238.63</v>
      </c>
      <c r="I526" s="18"/>
      <c r="J526" s="18"/>
      <c r="K526" s="18"/>
      <c r="L526" s="88">
        <f>SUM(F526:K526)</f>
        <v>7238.63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7238.63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7238.63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2243</v>
      </c>
      <c r="I531" s="18"/>
      <c r="J531" s="18"/>
      <c r="K531" s="18"/>
      <c r="L531" s="88">
        <f>SUM(F531:K531)</f>
        <v>2243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513.87</v>
      </c>
      <c r="I532" s="18"/>
      <c r="J532" s="18"/>
      <c r="K532" s="18"/>
      <c r="L532" s="88">
        <f>SUM(F532:K532)</f>
        <v>513.87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993.97</v>
      </c>
      <c r="I533" s="18"/>
      <c r="J533" s="18"/>
      <c r="K533" s="18"/>
      <c r="L533" s="88">
        <f>SUM(F533:K533)</f>
        <v>993.97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3750.84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3750.84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20960</v>
      </c>
      <c r="I541" s="18"/>
      <c r="J541" s="18"/>
      <c r="K541" s="18"/>
      <c r="L541" s="88">
        <f>SUM(F541:K541)</f>
        <v>20960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15885</v>
      </c>
      <c r="I543" s="18"/>
      <c r="J543" s="18"/>
      <c r="K543" s="18"/>
      <c r="L543" s="88">
        <f>SUM(F543:K543)</f>
        <v>15885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36845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36845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188559.99000000002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188559.99000000002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103755.52</v>
      </c>
      <c r="G549" s="87">
        <f>L526</f>
        <v>7238.63</v>
      </c>
      <c r="H549" s="87">
        <f>L531</f>
        <v>2243</v>
      </c>
      <c r="I549" s="87">
        <f>L536</f>
        <v>0</v>
      </c>
      <c r="J549" s="87">
        <f>L541</f>
        <v>20960</v>
      </c>
      <c r="K549" s="87">
        <f>SUM(F549:J549)</f>
        <v>134197.15000000002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513.87</v>
      </c>
      <c r="I550" s="87">
        <f>L537</f>
        <v>0</v>
      </c>
      <c r="J550" s="87">
        <f>L542</f>
        <v>0</v>
      </c>
      <c r="K550" s="87">
        <f>SUM(F550:J550)</f>
        <v>513.87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36970</v>
      </c>
      <c r="G551" s="87">
        <f>L528</f>
        <v>0</v>
      </c>
      <c r="H551" s="87">
        <f>L533</f>
        <v>993.97</v>
      </c>
      <c r="I551" s="87">
        <f>L538</f>
        <v>0</v>
      </c>
      <c r="J551" s="87">
        <f>L543</f>
        <v>15885</v>
      </c>
      <c r="K551" s="87">
        <f>SUM(F551:J551)</f>
        <v>53848.97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140725.52000000002</v>
      </c>
      <c r="G552" s="89">
        <f t="shared" si="42"/>
        <v>7238.63</v>
      </c>
      <c r="H552" s="89">
        <f t="shared" si="42"/>
        <v>3750.84</v>
      </c>
      <c r="I552" s="89">
        <f t="shared" si="42"/>
        <v>0</v>
      </c>
      <c r="J552" s="89">
        <f t="shared" si="42"/>
        <v>36845</v>
      </c>
      <c r="K552" s="89">
        <f t="shared" si="42"/>
        <v>188559.99000000002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537694.5</v>
      </c>
      <c r="G575" s="18">
        <v>269595</v>
      </c>
      <c r="H575" s="18">
        <v>235158.5</v>
      </c>
      <c r="I575" s="87">
        <f>SUM(F575:H575)</f>
        <v>1042448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42312</v>
      </c>
      <c r="G579" s="18">
        <v>0</v>
      </c>
      <c r="H579" s="18">
        <v>19151</v>
      </c>
      <c r="I579" s="87">
        <f t="shared" si="47"/>
        <v>61463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37356.18+8100.06</f>
        <v>45456.24</v>
      </c>
      <c r="G582" s="18">
        <v>0</v>
      </c>
      <c r="H582" s="18">
        <v>17819</v>
      </c>
      <c r="I582" s="87">
        <f t="shared" si="47"/>
        <v>63275.24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71338.58+2800-20960</f>
        <v>53178.58</v>
      </c>
      <c r="I591" s="18">
        <v>26589.29</v>
      </c>
      <c r="J591" s="18">
        <v>26589.29</v>
      </c>
      <c r="K591" s="104">
        <f t="shared" ref="K591:K597" si="48">SUM(H591:J591)</f>
        <v>106357.16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20960-2800</f>
        <v>18160</v>
      </c>
      <c r="I592" s="18">
        <v>0</v>
      </c>
      <c r="J592" s="18">
        <v>15885</v>
      </c>
      <c r="K592" s="104">
        <f t="shared" si="48"/>
        <v>34045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71338.58</v>
      </c>
      <c r="I598" s="108">
        <f>SUM(I591:I597)</f>
        <v>26589.29</v>
      </c>
      <c r="J598" s="108">
        <f>SUM(J591:J597)</f>
        <v>42474.29</v>
      </c>
      <c r="K598" s="108">
        <f>SUM(K591:K597)</f>
        <v>140402.16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90065.89</v>
      </c>
      <c r="H617" s="109">
        <f>SUM(F52)</f>
        <v>90065.89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6223.44</v>
      </c>
      <c r="H619" s="109">
        <f>SUM(H52)</f>
        <v>6223.44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100689.63</v>
      </c>
      <c r="H621" s="109">
        <f>SUM(J52)</f>
        <v>100689.63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28142.17</v>
      </c>
      <c r="H622" s="109">
        <f>F476</f>
        <v>28142.170000000158</v>
      </c>
      <c r="I622" s="121" t="s">
        <v>101</v>
      </c>
      <c r="J622" s="109">
        <f t="shared" ref="J622:J655" si="50">G622-H622</f>
        <v>-1.6007106751203537E-10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100689.63</v>
      </c>
      <c r="H626" s="109">
        <f>J476</f>
        <v>100689.62999999998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1330064.3500000001</v>
      </c>
      <c r="H627" s="104">
        <f>SUM(F468)</f>
        <v>1330064.3500000001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12548.44</v>
      </c>
      <c r="H629" s="104">
        <f>SUM(H468)</f>
        <v>12548.44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15401.08</v>
      </c>
      <c r="H631" s="104">
        <f>SUM(J468)</f>
        <v>15401.08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1367060.27</v>
      </c>
      <c r="H632" s="104">
        <f>SUM(F472)</f>
        <v>1367060.27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12548.44</v>
      </c>
      <c r="H633" s="104">
        <f>SUM(H472)</f>
        <v>12548.44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15401.08</v>
      </c>
      <c r="H637" s="164">
        <f>SUM(J468)</f>
        <v>15401.08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46500</v>
      </c>
      <c r="H638" s="164">
        <f>SUM(J472)</f>
        <v>46500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100689.63</v>
      </c>
      <c r="H640" s="104">
        <f>SUM(G461)</f>
        <v>100689.63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100689.63</v>
      </c>
      <c r="H642" s="104">
        <f>SUM(I461)</f>
        <v>100689.63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401.08</v>
      </c>
      <c r="H644" s="104">
        <f>H408</f>
        <v>401.08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</v>
      </c>
      <c r="H645" s="104">
        <f>G408</f>
        <v>15000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15401.08</v>
      </c>
      <c r="H646" s="104">
        <f>L408</f>
        <v>15401.08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140402.16</v>
      </c>
      <c r="H647" s="104">
        <f>L208+L226+L244</f>
        <v>140402.16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71338.58</v>
      </c>
      <c r="H649" s="104">
        <f>H598</f>
        <v>71338.58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26589.29</v>
      </c>
      <c r="H650" s="104">
        <f>I598</f>
        <v>26589.29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42474.29</v>
      </c>
      <c r="H651" s="104">
        <f>J598</f>
        <v>42474.29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</v>
      </c>
      <c r="H655" s="104">
        <f>K266+K347</f>
        <v>15000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741361.87999999989</v>
      </c>
      <c r="G660" s="19">
        <f>(L229+L309+L359)</f>
        <v>300430.51999999996</v>
      </c>
      <c r="H660" s="19">
        <f>(L247+L328+L360)</f>
        <v>322816.31</v>
      </c>
      <c r="I660" s="19">
        <f>SUM(F660:H660)</f>
        <v>1364608.71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74138.58</v>
      </c>
      <c r="G662" s="19">
        <f>(L226+L306)-(J226+J306)</f>
        <v>26589.29</v>
      </c>
      <c r="H662" s="19">
        <f>(L244+L325)-(J244+J325)</f>
        <v>42474.29</v>
      </c>
      <c r="I662" s="19">
        <f>SUM(F662:H662)</f>
        <v>143202.16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625462.74</v>
      </c>
      <c r="G663" s="199">
        <f>SUM(G575:G587)+SUM(I602:I604)+L612</f>
        <v>269595</v>
      </c>
      <c r="H663" s="199">
        <f>SUM(H575:H587)+SUM(J602:J604)+L613</f>
        <v>272128.5</v>
      </c>
      <c r="I663" s="19">
        <f>SUM(F663:H663)</f>
        <v>1167186.24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41760.559999999939</v>
      </c>
      <c r="G664" s="19">
        <f>G660-SUM(G661:G663)</f>
        <v>4246.2299999999814</v>
      </c>
      <c r="H664" s="19">
        <f>H660-SUM(H661:H663)</f>
        <v>8213.5200000000186</v>
      </c>
      <c r="I664" s="19">
        <f>I660-SUM(I661:I663)</f>
        <v>54220.310000000056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-41760.559999999998</v>
      </c>
      <c r="G669" s="18">
        <v>-4246.2299999999996</v>
      </c>
      <c r="H669" s="18">
        <v>-8213.52</v>
      </c>
      <c r="I669" s="19">
        <f>SUM(F669:H669)</f>
        <v>-54220.31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 ALBANY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A45" sqref="A4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                   ALBANY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1174336.8599999999</v>
      </c>
      <c r="D5" s="20">
        <f>SUM('DOE25'!L197:L200)+SUM('DOE25'!L215:L218)+SUM('DOE25'!L233:L236)-F5-G5</f>
        <v>1174336.8599999999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6326.85</v>
      </c>
      <c r="D6" s="20">
        <f>'DOE25'!L202+'DOE25'!L220+'DOE25'!L238-F6-G6</f>
        <v>6326.85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19419</v>
      </c>
      <c r="D8" s="243"/>
      <c r="E8" s="20">
        <f>'DOE25'!L204+'DOE25'!L222+'DOE25'!L240-F8-G8-D9-D11</f>
        <v>19419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5509.4</v>
      </c>
      <c r="D9" s="244">
        <v>5509.4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6066</v>
      </c>
      <c r="D11" s="244">
        <v>6066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140402.16</v>
      </c>
      <c r="D15" s="20">
        <f>'DOE25'!L208+'DOE25'!L226+'DOE25'!L244-F15-G15</f>
        <v>140402.16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12548.44</v>
      </c>
      <c r="D31" s="20">
        <f>'DOE25'!L290+'DOE25'!L309+'DOE25'!L328+'DOE25'!L333+'DOE25'!L334+'DOE25'!L335-F31-G31</f>
        <v>12548.44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1345189.7099999997</v>
      </c>
      <c r="E33" s="246">
        <f>SUM(E5:E31)</f>
        <v>22419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22419</v>
      </c>
      <c r="E35" s="249"/>
    </row>
    <row r="36" spans="2:8" ht="12" thickTop="1" x14ac:dyDescent="0.2">
      <c r="B36" t="s">
        <v>815</v>
      </c>
      <c r="D36" s="20">
        <f>D33</f>
        <v>1345189.7099999997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ALBANY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83400.66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100689.63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6223.44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441.79</v>
      </c>
      <c r="D12" s="95">
        <f>'DOE25'!G13</f>
        <v>0</v>
      </c>
      <c r="E12" s="95">
        <f>'DOE25'!H13</f>
        <v>6223.44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90065.89</v>
      </c>
      <c r="D18" s="41">
        <f>SUM(D8:D17)</f>
        <v>0</v>
      </c>
      <c r="E18" s="41">
        <f>SUM(E8:E17)</f>
        <v>6223.44</v>
      </c>
      <c r="F18" s="41">
        <f>SUM(F8:F17)</f>
        <v>0</v>
      </c>
      <c r="G18" s="41">
        <f>SUM(G8:G17)</f>
        <v>100689.63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6223.44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61923.72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61923.72</v>
      </c>
      <c r="D31" s="41">
        <f>SUM(D21:D30)</f>
        <v>0</v>
      </c>
      <c r="E31" s="41">
        <f>SUM(E21:E30)</f>
        <v>6223.44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100689.63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28142.17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28142.17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100689.63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90065.89</v>
      </c>
      <c r="D51" s="41">
        <f>D50+D31</f>
        <v>0</v>
      </c>
      <c r="E51" s="41">
        <f>E50+E31</f>
        <v>6223.44</v>
      </c>
      <c r="F51" s="41">
        <f>F50+F31</f>
        <v>0</v>
      </c>
      <c r="G51" s="41">
        <f>G50+G31</f>
        <v>100689.63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563198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157.38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401.08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157.38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401.08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563355.38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401.08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439976.91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239104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679080.90999999992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679080.90999999992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18597.5</v>
      </c>
      <c r="D88" s="95">
        <f>SUM('DOE25'!G153:G161)</f>
        <v>0</v>
      </c>
      <c r="E88" s="95">
        <f>SUM('DOE25'!H153:H161)</f>
        <v>12548.44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22530.560000000001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41128.06</v>
      </c>
      <c r="D91" s="131">
        <f>SUM(D85:D90)</f>
        <v>0</v>
      </c>
      <c r="E91" s="131">
        <f>SUM(E85:E90)</f>
        <v>12548.44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46500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46500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765</v>
      </c>
      <c r="C104" s="86">
        <f>C63+C81+C91+C103</f>
        <v>1330064.3500000001</v>
      </c>
      <c r="D104" s="86">
        <f>D63+D81+D91+D103</f>
        <v>0</v>
      </c>
      <c r="E104" s="86">
        <f>E63+E81+E91+E103</f>
        <v>12548.44</v>
      </c>
      <c r="F104" s="86">
        <f>F63+F81+F91+F103</f>
        <v>0</v>
      </c>
      <c r="G104" s="86">
        <f>G63+G81+G103</f>
        <v>15401.08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1042448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131888.85999999999</v>
      </c>
      <c r="D110" s="24" t="s">
        <v>289</v>
      </c>
      <c r="E110" s="95">
        <f>('DOE25'!L277)+('DOE25'!L296)+('DOE25'!L315)</f>
        <v>8836.66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1174336.8599999999</v>
      </c>
      <c r="D115" s="86">
        <f>SUM(D109:D114)</f>
        <v>0</v>
      </c>
      <c r="E115" s="86">
        <f>SUM(E109:E114)</f>
        <v>8836.66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6326.85</v>
      </c>
      <c r="D118" s="24" t="s">
        <v>289</v>
      </c>
      <c r="E118" s="95">
        <f>+('DOE25'!L281)+('DOE25'!L300)+('DOE25'!L319)</f>
        <v>911.78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30994.400000000001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140402.16</v>
      </c>
      <c r="D124" s="24" t="s">
        <v>289</v>
      </c>
      <c r="E124" s="95">
        <f>+('DOE25'!L287)+('DOE25'!L306)+('DOE25'!L325)</f>
        <v>2800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177723.41</v>
      </c>
      <c r="D128" s="86">
        <f>SUM(D118:D127)</f>
        <v>0</v>
      </c>
      <c r="E128" s="86">
        <f>SUM(E118:E127)</f>
        <v>3711.7799999999997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46500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15401.08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-401.07999999999993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46500</v>
      </c>
    </row>
    <row r="145" spans="1:9" ht="12.75" thickTop="1" thickBot="1" x14ac:dyDescent="0.25">
      <c r="A145" s="33" t="s">
        <v>244</v>
      </c>
      <c r="C145" s="86">
        <f>(C115+C128+C144)</f>
        <v>1367060.2699999998</v>
      </c>
      <c r="D145" s="86">
        <f>(D115+D128+D144)</f>
        <v>0</v>
      </c>
      <c r="E145" s="86">
        <f>(E115+E128+E144)</f>
        <v>12548.439999999999</v>
      </c>
      <c r="F145" s="86">
        <f>(F115+F128+F144)</f>
        <v>0</v>
      </c>
      <c r="G145" s="86">
        <f>(G115+G128+G144)</f>
        <v>46500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                   ALBANY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1042448</v>
      </c>
      <c r="D10" s="182">
        <f>ROUND((C10/$C$28)*100,1)</f>
        <v>76.400000000000006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140726</v>
      </c>
      <c r="D11" s="182">
        <f>ROUND((C11/$C$28)*100,1)</f>
        <v>10.3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7239</v>
      </c>
      <c r="D15" s="182">
        <f t="shared" ref="D15:D27" si="0">ROUND((C15/$C$28)*100,1)</f>
        <v>0.5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30994</v>
      </c>
      <c r="D17" s="182">
        <f t="shared" si="0"/>
        <v>2.2999999999999998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143202</v>
      </c>
      <c r="D21" s="182">
        <f t="shared" si="0"/>
        <v>10.5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1364609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1364609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563198</v>
      </c>
      <c r="D35" s="182">
        <f t="shared" ref="D35:D40" si="1">ROUND((C35/$C$41)*100,1)</f>
        <v>43.4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558.45999999996275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679081</v>
      </c>
      <c r="D37" s="182">
        <f t="shared" si="1"/>
        <v>52.4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53677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1296514.46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 xml:space="preserve">                   ALBANY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2016-09-14T17:08:14Z</cp:lastPrinted>
  <dcterms:created xsi:type="dcterms:W3CDTF">1997-12-04T19:04:30Z</dcterms:created>
  <dcterms:modified xsi:type="dcterms:W3CDTF">2016-09-14T17:08:19Z</dcterms:modified>
</cp:coreProperties>
</file>