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9440" windowHeight="91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63" i="1" l="1"/>
  <c r="H664" i="1" s="1"/>
  <c r="G663" i="1"/>
  <c r="H521" i="1" l="1"/>
  <c r="G531" i="1"/>
  <c r="G562" i="1" l="1"/>
  <c r="G611" i="1"/>
  <c r="F611" i="1"/>
  <c r="H208" i="1" l="1"/>
  <c r="H244" i="1"/>
  <c r="H204" i="1"/>
  <c r="F204" i="1"/>
  <c r="H205" i="1"/>
  <c r="H234" i="1"/>
  <c r="H209" i="1"/>
  <c r="H207" i="1"/>
  <c r="H203" i="1" l="1"/>
  <c r="H198" i="1"/>
  <c r="H197" i="1"/>
  <c r="F36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E131" i="2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C85" i="2" s="1"/>
  <c r="F162" i="1"/>
  <c r="G147" i="1"/>
  <c r="D85" i="2" s="1"/>
  <c r="G162" i="1"/>
  <c r="H147" i="1"/>
  <c r="H162" i="1"/>
  <c r="I147" i="1"/>
  <c r="F85" i="2" s="1"/>
  <c r="I162" i="1"/>
  <c r="L250" i="1"/>
  <c r="C113" i="2" s="1"/>
  <c r="L332" i="1"/>
  <c r="E113" i="2" s="1"/>
  <c r="L254" i="1"/>
  <c r="L268" i="1"/>
  <c r="L269" i="1"/>
  <c r="L349" i="1"/>
  <c r="E142" i="2" s="1"/>
  <c r="L350" i="1"/>
  <c r="I665" i="1"/>
  <c r="I670" i="1"/>
  <c r="I669" i="1"/>
  <c r="C42" i="10"/>
  <c r="L374" i="1"/>
  <c r="C29" i="10" s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1" i="2"/>
  <c r="D115" i="2"/>
  <c r="F115" i="2"/>
  <c r="G115" i="2"/>
  <c r="E120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H192" i="1" s="1"/>
  <c r="I188" i="1"/>
  <c r="F211" i="1"/>
  <c r="F257" i="1" s="1"/>
  <c r="F271" i="1" s="1"/>
  <c r="G211" i="1"/>
  <c r="G257" i="1" s="1"/>
  <c r="G271" i="1" s="1"/>
  <c r="H211" i="1"/>
  <c r="I211" i="1"/>
  <c r="I257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H408" i="1" s="1"/>
  <c r="H644" i="1" s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F461" i="1" s="1"/>
  <c r="H639" i="1" s="1"/>
  <c r="J639" i="1" s="1"/>
  <c r="G452" i="1"/>
  <c r="H452" i="1"/>
  <c r="F460" i="1"/>
  <c r="G460" i="1"/>
  <c r="G461" i="1" s="1"/>
  <c r="H640" i="1" s="1"/>
  <c r="H460" i="1"/>
  <c r="F470" i="1"/>
  <c r="F476" i="1" s="1"/>
  <c r="H622" i="1" s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E8" i="13"/>
  <c r="C8" i="13" s="1"/>
  <c r="E78" i="2"/>
  <c r="I169" i="1"/>
  <c r="H476" i="1"/>
  <c r="H624" i="1" s="1"/>
  <c r="G476" i="1"/>
  <c r="H623" i="1" s="1"/>
  <c r="G22" i="2"/>
  <c r="J552" i="1"/>
  <c r="G36" i="2"/>
  <c r="G645" i="1" l="1"/>
  <c r="J645" i="1" s="1"/>
  <c r="A13" i="12"/>
  <c r="H338" i="1"/>
  <c r="H352" i="1" s="1"/>
  <c r="E112" i="2"/>
  <c r="F338" i="1"/>
  <c r="F352" i="1" s="1"/>
  <c r="J622" i="1"/>
  <c r="F552" i="1"/>
  <c r="L524" i="1"/>
  <c r="H552" i="1"/>
  <c r="K551" i="1"/>
  <c r="L270" i="1"/>
  <c r="G62" i="2"/>
  <c r="E123" i="2"/>
  <c r="E119" i="2"/>
  <c r="G338" i="1"/>
  <c r="G352" i="1" s="1"/>
  <c r="C109" i="2"/>
  <c r="C121" i="2"/>
  <c r="C11" i="10"/>
  <c r="D5" i="13"/>
  <c r="C5" i="13" s="1"/>
  <c r="H257" i="1"/>
  <c r="H271" i="1" s="1"/>
  <c r="H112" i="1"/>
  <c r="L290" i="1"/>
  <c r="H545" i="1"/>
  <c r="K500" i="1"/>
  <c r="I476" i="1"/>
  <c r="H625" i="1" s="1"/>
  <c r="J641" i="1"/>
  <c r="L427" i="1"/>
  <c r="L419" i="1"/>
  <c r="F130" i="2"/>
  <c r="F144" i="2" s="1"/>
  <c r="F145" i="2" s="1"/>
  <c r="E110" i="2"/>
  <c r="C78" i="2"/>
  <c r="F78" i="2"/>
  <c r="C26" i="10"/>
  <c r="I408" i="1"/>
  <c r="G161" i="2"/>
  <c r="L393" i="1"/>
  <c r="C138" i="2" s="1"/>
  <c r="A31" i="12"/>
  <c r="C32" i="10"/>
  <c r="L328" i="1"/>
  <c r="L309" i="1"/>
  <c r="E121" i="2"/>
  <c r="C13" i="10"/>
  <c r="C114" i="2"/>
  <c r="D15" i="13"/>
  <c r="C15" i="13" s="1"/>
  <c r="C20" i="10"/>
  <c r="C16" i="10"/>
  <c r="D6" i="13"/>
  <c r="C6" i="13" s="1"/>
  <c r="L211" i="1"/>
  <c r="C125" i="2"/>
  <c r="E16" i="13"/>
  <c r="C16" i="13" s="1"/>
  <c r="E13" i="13"/>
  <c r="C13" i="13" s="1"/>
  <c r="J624" i="1"/>
  <c r="L560" i="1"/>
  <c r="I271" i="1"/>
  <c r="J651" i="1"/>
  <c r="K605" i="1"/>
  <c r="G648" i="1" s="1"/>
  <c r="L570" i="1"/>
  <c r="L544" i="1"/>
  <c r="H461" i="1"/>
  <c r="H641" i="1" s="1"/>
  <c r="C123" i="2"/>
  <c r="D50" i="2"/>
  <c r="D51" i="2" s="1"/>
  <c r="J640" i="1"/>
  <c r="H169" i="1"/>
  <c r="G661" i="1"/>
  <c r="D62" i="2"/>
  <c r="D63" i="2" s="1"/>
  <c r="C91" i="2"/>
  <c r="J623" i="1"/>
  <c r="D31" i="2"/>
  <c r="D18" i="2"/>
  <c r="J617" i="1"/>
  <c r="F22" i="13"/>
  <c r="C22" i="13" s="1"/>
  <c r="D19" i="13"/>
  <c r="C19" i="13" s="1"/>
  <c r="D12" i="13"/>
  <c r="C12" i="13" s="1"/>
  <c r="K598" i="1"/>
  <c r="G647" i="1" s="1"/>
  <c r="I571" i="1"/>
  <c r="J571" i="1"/>
  <c r="K571" i="1"/>
  <c r="L539" i="1"/>
  <c r="I460" i="1"/>
  <c r="I452" i="1"/>
  <c r="I446" i="1"/>
  <c r="G642" i="1" s="1"/>
  <c r="L433" i="1"/>
  <c r="C143" i="2"/>
  <c r="C131" i="2"/>
  <c r="F169" i="1"/>
  <c r="F112" i="1"/>
  <c r="L401" i="1"/>
  <c r="C139" i="2" s="1"/>
  <c r="L362" i="1"/>
  <c r="C27" i="10" s="1"/>
  <c r="E114" i="2"/>
  <c r="E122" i="2"/>
  <c r="E118" i="2"/>
  <c r="C10" i="10"/>
  <c r="H661" i="1"/>
  <c r="C21" i="10"/>
  <c r="C18" i="10"/>
  <c r="C118" i="2"/>
  <c r="L247" i="1"/>
  <c r="H660" i="1" s="1"/>
  <c r="H667" i="1" s="1"/>
  <c r="L229" i="1"/>
  <c r="C12" i="10"/>
  <c r="C122" i="2"/>
  <c r="C17" i="10"/>
  <c r="D7" i="13"/>
  <c r="C7" i="13" s="1"/>
  <c r="K550" i="1"/>
  <c r="K545" i="1"/>
  <c r="G545" i="1"/>
  <c r="J545" i="1"/>
  <c r="J644" i="1"/>
  <c r="L256" i="1"/>
  <c r="K257" i="1"/>
  <c r="K271" i="1" s="1"/>
  <c r="C119" i="2"/>
  <c r="J257" i="1"/>
  <c r="J271" i="1" s="1"/>
  <c r="F18" i="2"/>
  <c r="K549" i="1"/>
  <c r="J655" i="1"/>
  <c r="F571" i="1"/>
  <c r="L565" i="1"/>
  <c r="H571" i="1"/>
  <c r="L534" i="1"/>
  <c r="I545" i="1"/>
  <c r="J634" i="1"/>
  <c r="K338" i="1"/>
  <c r="K352" i="1" s="1"/>
  <c r="D91" i="2"/>
  <c r="D29" i="13"/>
  <c r="C29" i="13" s="1"/>
  <c r="D14" i="13"/>
  <c r="C14" i="13" s="1"/>
  <c r="G164" i="2"/>
  <c r="G156" i="2"/>
  <c r="E31" i="2"/>
  <c r="C18" i="2"/>
  <c r="G157" i="2"/>
  <c r="E103" i="2"/>
  <c r="D81" i="2"/>
  <c r="C70" i="2"/>
  <c r="C81" i="2" s="1"/>
  <c r="E62" i="2"/>
  <c r="E63" i="2" s="1"/>
  <c r="A40" i="12"/>
  <c r="D18" i="13"/>
  <c r="C18" i="13" s="1"/>
  <c r="D17" i="13"/>
  <c r="C17" i="13" s="1"/>
  <c r="E109" i="2"/>
  <c r="C62" i="2"/>
  <c r="F661" i="1"/>
  <c r="I661" i="1" s="1"/>
  <c r="C19" i="10"/>
  <c r="C15" i="10"/>
  <c r="G112" i="1"/>
  <c r="L382" i="1"/>
  <c r="G636" i="1" s="1"/>
  <c r="J636" i="1" s="1"/>
  <c r="I552" i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K503" i="1"/>
  <c r="C35" i="10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C141" i="2" l="1"/>
  <c r="C144" i="2" s="1"/>
  <c r="F660" i="1"/>
  <c r="F664" i="1" s="1"/>
  <c r="K552" i="1"/>
  <c r="L571" i="1"/>
  <c r="G51" i="2"/>
  <c r="C36" i="10"/>
  <c r="E128" i="2"/>
  <c r="G660" i="1"/>
  <c r="G664" i="1" s="1"/>
  <c r="G667" i="1" s="1"/>
  <c r="L338" i="1"/>
  <c r="L352" i="1" s="1"/>
  <c r="G633" i="1" s="1"/>
  <c r="J633" i="1" s="1"/>
  <c r="C128" i="2"/>
  <c r="D31" i="13"/>
  <c r="C31" i="13" s="1"/>
  <c r="F193" i="1"/>
  <c r="G627" i="1" s="1"/>
  <c r="J627" i="1" s="1"/>
  <c r="J647" i="1"/>
  <c r="E115" i="2"/>
  <c r="L257" i="1"/>
  <c r="L271" i="1" s="1"/>
  <c r="G632" i="1" s="1"/>
  <c r="J632" i="1" s="1"/>
  <c r="F104" i="2"/>
  <c r="L545" i="1"/>
  <c r="E33" i="13"/>
  <c r="D35" i="13" s="1"/>
  <c r="C28" i="10"/>
  <c r="D22" i="10" s="1"/>
  <c r="I461" i="1"/>
  <c r="H642" i="1" s="1"/>
  <c r="J642" i="1" s="1"/>
  <c r="H672" i="1"/>
  <c r="C6" i="10" s="1"/>
  <c r="E104" i="2"/>
  <c r="E51" i="2"/>
  <c r="G635" i="1"/>
  <c r="J635" i="1" s="1"/>
  <c r="H648" i="1"/>
  <c r="J648" i="1" s="1"/>
  <c r="D104" i="2"/>
  <c r="G104" i="2"/>
  <c r="C25" i="13"/>
  <c r="H33" i="13"/>
  <c r="L408" i="1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G672" i="1"/>
  <c r="C5" i="10" s="1"/>
  <c r="I660" i="1"/>
  <c r="I664" i="1" s="1"/>
  <c r="I672" i="1" s="1"/>
  <c r="C7" i="10" s="1"/>
  <c r="C145" i="2"/>
  <c r="D10" i="10"/>
  <c r="C30" i="10"/>
  <c r="D23" i="10"/>
  <c r="D26" i="10"/>
  <c r="D16" i="10"/>
  <c r="D20" i="10"/>
  <c r="D25" i="10"/>
  <c r="D33" i="13"/>
  <c r="D36" i="13" s="1"/>
  <c r="D27" i="10"/>
  <c r="D18" i="10"/>
  <c r="D17" i="10"/>
  <c r="D12" i="10"/>
  <c r="D24" i="10"/>
  <c r="D15" i="10"/>
  <c r="D19" i="10"/>
  <c r="D13" i="10"/>
  <c r="D11" i="10"/>
  <c r="D21" i="10"/>
  <c r="F672" i="1"/>
  <c r="C4" i="10" s="1"/>
  <c r="F667" i="1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<sst xmlns="http://schemas.openxmlformats.org/spreadsheetml/2006/main" count="3955" uniqueCount="913">
  <si>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</si>
  <si>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</si>
  <si>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</si>
  <si>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</si>
  <si>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</si>
  <si>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</si>
  <si>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</si>
  <si>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</si>
  <si>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</si>
  <si>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</si>
  <si>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</si>
  <si>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</si>
  <si>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</si>
  <si>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</si>
  <si>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</si>
  <si>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</si>
  <si>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</si>
  <si>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</si>
  <si>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</si>
  <si>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</si>
  <si>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</si>
  <si>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</si>
  <si>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</si>
  <si>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</si>
  <si>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</si>
  <si>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</si>
  <si>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</si>
  <si>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</si>
  <si>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</si>
  <si>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</si>
  <si>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</si>
  <si>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</si>
  <si>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</si>
  <si>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</si>
  <si>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</si>
  <si>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</si>
  <si>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</si>
  <si>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</si>
  <si>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</si>
  <si>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</si>
  <si>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</si>
  <si>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</si>
  <si>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</si>
  <si>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</si>
  <si>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</si>
  <si>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</si>
  <si>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</si>
  <si>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</si>
  <si>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</si>
  <si>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</si>
  <si>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</si>
  <si>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</si>
  <si>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</si>
  <si>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</si>
  <si>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</si>
  <si>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</si>
  <si>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</si>
  <si>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</si>
  <si>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</si>
  <si>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</si>
  <si>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</si>
  <si>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</si>
  <si>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</si>
  <si>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</si>
  <si>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</si>
  <si>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</si>
  <si>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</si>
  <si>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</si>
  <si>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</si>
  <si>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</si>
  <si>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</si>
  <si>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</si>
  <si>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</si>
  <si>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</si>
  <si>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</si>
  <si>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</si>
  <si>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</si>
  <si>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</si>
  <si>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</si>
  <si>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</si>
  <si>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</si>
  <si>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</si>
  <si>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</si>
  <si>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</si>
  <si>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</si>
  <si>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</si>
  <si>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</si>
  <si>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</si>
  <si>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</si>
  <si>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</si>
  <si>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</si>
  <si>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</si>
  <si>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</si>
  <si>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</si>
  <si>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</si>
  <si>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</si>
  <si>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</si>
  <si>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</si>
  <si>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</si>
  <si>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</si>
  <si>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</si>
  <si>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</si>
  <si>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</si>
  <si>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</si>
  <si>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</si>
  <si>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</si>
  <si>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</si>
  <si>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</si>
  <si>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</si>
  <si>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</si>
  <si>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</si>
  <si>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</si>
  <si>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</si>
  <si>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</si>
  <si>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</si>
  <si>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</si>
  <si>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</si>
  <si>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</si>
  <si>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</si>
  <si>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</si>
  <si>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</si>
  <si>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</si>
  <si>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</si>
  <si>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</si>
  <si>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</si>
  <si>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</si>
  <si>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</si>
  <si>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</si>
  <si>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</si>
  <si>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</si>
  <si>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</si>
  <si>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</si>
  <si>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</si>
  <si>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</si>
  <si>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</si>
  <si>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</si>
  <si>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</si>
  <si>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</si>
  <si>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</si>
  <si>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</si>
  <si>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</si>
  <si>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</si>
  <si>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</si>
  <si>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</si>
  <si>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</si>
  <si>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</si>
  <si>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</si>
  <si>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</si>
  <si>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</si>
  <si>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</si>
  <si>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</si>
  <si>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</si>
  <si>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</si>
  <si>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</si>
  <si>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</si>
  <si>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</si>
  <si>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</si>
  <si>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</si>
  <si>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</si>
  <si>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</si>
  <si>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</si>
  <si>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</si>
  <si>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</si>
  <si>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</si>
  <si>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</si>
  <si>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</si>
  <si>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</si>
  <si>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</si>
  <si>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</si>
  <si>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</si>
  <si>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</si>
  <si>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</si>
  <si>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</si>
  <si>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</si>
  <si>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</si>
  <si>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</si>
  <si>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</si>
  <si>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</si>
  <si>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</si>
  <si>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</si>
  <si>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</si>
  <si>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</si>
  <si>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</si>
  <si>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</si>
  <si>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</si>
  <si>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</si>
  <si>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</si>
  <si>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</si>
  <si>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</si>
  <si>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</si>
  <si>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</si>
  <si>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</si>
  <si>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</si>
  <si>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</si>
  <si>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</si>
  <si>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</si>
  <si>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</si>
  <si>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</si>
  <si>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</si>
  <si>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</si>
  <si>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</si>
  <si>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</si>
  <si>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</si>
  <si>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</si>
  <si>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</si>
  <si>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</si>
  <si>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</si>
  <si>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</si>
  <si>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</si>
  <si>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</si>
  <si>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</si>
  <si>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</si>
  <si>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</si>
  <si>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</si>
  <si>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</si>
  <si>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</si>
  <si>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</si>
  <si>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</si>
  <si>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</si>
  <si>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</si>
  <si>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</si>
  <si>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</si>
  <si>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</si>
  <si>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</si>
  <si>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</si>
  <si>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</si>
  <si>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</si>
  <si>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</si>
  <si>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</si>
  <si>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</si>
  <si>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</si>
  <si>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</si>
  <si>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</si>
  <si>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</si>
  <si>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</si>
  <si>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</si>
  <si>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</si>
  <si>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</si>
  <si>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</si>
  <si>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</si>
  <si>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</si>
  <si>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</si>
  <si>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</si>
  <si>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</si>
  <si>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</si>
  <si>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</si>
  <si>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</si>
  <si>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</si>
  <si>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</si>
  <si>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</si>
  <si>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</si>
  <si>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</si>
  <si>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</si>
  <si>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</si>
  <si>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</si>
  <si>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</si>
  <si>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</si>
  <si>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</si>
  <si>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</si>
  <si>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</si>
  <si>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</si>
  <si>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</si>
  <si>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</si>
  <si>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</si>
  <si>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</si>
  <si>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</si>
  <si>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</si>
  <si>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</si>
  <si>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</si>
  <si>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</si>
  <si>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</si>
  <si>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</si>
  <si>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</si>
  <si>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</si>
  <si>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</si>
  <si>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</si>
  <si>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</si>
  <si>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</si>
  <si>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</si>
  <si>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</si>
  <si>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</si>
  <si>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</si>
  <si>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</si>
  <si>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</si>
  <si>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</si>
  <si>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</si>
  <si>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</si>
  <si>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</si>
  <si>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</si>
  <si>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</si>
  <si>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</si>
  <si>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</si>
  <si>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</si>
  <si>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</si>
  <si>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</si>
  <si>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</si>
  <si>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</si>
  <si>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</si>
  <si>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</si>
  <si>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</si>
  <si>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</si>
  <si>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</si>
  <si>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</si>
  <si>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</si>
  <si>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</si>
  <si>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</si>
  <si>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</si>
  <si>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</si>
  <si>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</si>
  <si>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</si>
  <si>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</si>
  <si>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</si>
  <si>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</si>
  <si>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</si>
  <si>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</si>
  <si>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</si>
  <si>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</si>
  <si>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</si>
  <si>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</si>
  <si>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</si>
  <si>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</si>
  <si>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</si>
  <si>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</si>
  <si>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</si>
  <si>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</si>
  <si>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</si>
  <si>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</si>
  <si>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</si>
  <si>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</si>
  <si>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</si>
  <si>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</si>
  <si>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</si>
  <si>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</si>
  <si>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</si>
  <si>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</si>
  <si>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</si>
  <si>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</si>
  <si>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</si>
  <si>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</si>
  <si>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</si>
  <si>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</si>
  <si>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</si>
  <si>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</si>
  <si>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</si>
  <si>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</si>
  <si>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</si>
  <si>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</si>
  <si>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</si>
  <si>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</si>
  <si>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</si>
  <si>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</si>
  <si>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</si>
  <si>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</si>
  <si>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</si>
  <si>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</si>
  <si>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</si>
  <si>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</si>
  <si>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</si>
  <si>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</si>
  <si>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</si>
  <si>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</si>
  <si>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</si>
  <si>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</si>
  <si>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</si>
  <si>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</si>
  <si>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</si>
  <si>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</si>
  <si>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</si>
  <si>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</si>
  <si>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</si>
  <si>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</si>
  <si>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</si>
  <si>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</si>
  <si>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</si>
  <si>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</si>
  <si>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</si>
  <si>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</si>
  <si>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</si>
  <si>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</si>
  <si>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</si>
  <si>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</si>
  <si>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</si>
  <si>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</si>
  <si>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</si>
  <si>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</si>
  <si>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</si>
  <si>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</si>
  <si>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</si>
  <si>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</si>
  <si>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</si>
  <si>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</si>
  <si>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</si>
  <si>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</si>
  <si>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</si>
  <si>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</si>
  <si>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</si>
  <si>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</si>
  <si>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</si>
  <si>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</si>
  <si>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</si>
  <si>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</si>
  <si>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</si>
  <si>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</si>
  <si>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</si>
  <si>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</si>
  <si>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</si>
  <si>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</si>
  <si>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</si>
  <si>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</si>
  <si>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</si>
  <si>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</si>
  <si>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</si>
  <si>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</si>
  <si>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</si>
  <si>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</si>
  <si>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</si>
  <si>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</si>
  <si>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</si>
  <si>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</si>
  <si>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</si>
  <si>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</si>
  <si>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</si>
  <si>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</si>
  <si>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</si>
  <si>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</si>
  <si>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</si>
  <si>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</si>
  <si>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</si>
  <si>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</si>
  <si>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</si>
  <si>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</si>
  <si>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</si>
  <si>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</si>
  <si>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</si>
  <si>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</si>
  <si>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</si>
  <si>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</si>
  <si>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</si>
  <si>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</si>
  <si>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</si>
  <si>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</si>
  <si>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</si>
  <si>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</si>
  <si>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</si>
  <si>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</si>
  <si>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</si>
  <si>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</si>
  <si>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</si>
  <si>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</si>
  <si>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</si>
  <si>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</si>
  <si>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</si>
  <si>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</si>
  <si>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</si>
  <si>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</si>
  <si>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</si>
  <si>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</si>
  <si>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</si>
  <si>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</si>
  <si>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</si>
  <si>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</si>
  <si>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</si>
  <si>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</si>
  <si>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</si>
  <si>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</si>
  <si>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</si>
  <si>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</si>
  <si>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</si>
  <si>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</si>
  <si>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</si>
  <si>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</si>
  <si>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</si>
  <si>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</si>
  <si>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</si>
  <si>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</si>
  <si>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</si>
  <si>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</si>
  <si>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</si>
  <si>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</si>
  <si>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</si>
  <si>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</si>
  <si>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</si>
  <si>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</si>
  <si>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</si>
  <si>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</si>
  <si>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</si>
  <si>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</si>
  <si>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</si>
  <si>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</si>
  <si>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</si>
  <si>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</si>
  <si>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</si>
  <si>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</si>
  <si>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</si>
  <si>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</si>
  <si>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</si>
  <si>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</si>
  <si>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</si>
  <si>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</si>
  <si>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</si>
  <si>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</si>
  <si>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</si>
  <si>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</si>
  <si>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</si>
  <si>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</si>
  <si>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</si>
  <si>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</si>
  <si>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</si>
  <si>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</si>
  <si>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</si>
  <si>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</si>
  <si>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</si>
  <si>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</si>
  <si>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</si>
  <si>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</si>
  <si>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</si>
  <si>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</si>
  <si>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</si>
  <si>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</si>
  <si>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</si>
  <si>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</si>
  <si>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</si>
  <si>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</si>
  <si>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</si>
  <si>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</si>
  <si>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</si>
  <si>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</si>
  <si>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</si>
  <si>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</si>
  <si>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</si>
  <si>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</si>
  <si>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</si>
  <si>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</si>
  <si>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</si>
  <si>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</si>
  <si>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</si>
  <si>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</si>
  <si>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</si>
  <si>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</si>
  <si>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</si>
  <si>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</si>
  <si>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</si>
  <si>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</si>
  <si>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</si>
  <si>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</si>
  <si>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</si>
  <si>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</si>
  <si>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</si>
  <si>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</si>
  <si>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</si>
  <si>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</si>
  <si>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</si>
  <si>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</si>
  <si>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</si>
  <si>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</si>
  <si>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</si>
  <si>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</si>
  <si>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</si>
  <si>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</si>
  <si>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</si>
  <si>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</si>
  <si>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</si>
  <si>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</si>
  <si>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</si>
  <si>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</si>
  <si>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</si>
  <si>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</si>
  <si>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</si>
  <si>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</si>
  <si>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</si>
  <si>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</si>
  <si>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</si>
  <si>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</si>
  <si>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</si>
  <si>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</si>
  <si>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</si>
  <si>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</si>
  <si>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</si>
  <si>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</si>
  <si>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</si>
  <si>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</si>
  <si>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</si>
  <si>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</si>
  <si>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</si>
  <si>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</si>
  <si>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</si>
  <si>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</si>
  <si>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</si>
  <si>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</si>
  <si>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</si>
  <si>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</si>
  <si>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</si>
  <si>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</si>
  <si>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</si>
  <si>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</si>
  <si>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</si>
  <si>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</si>
  <si>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</si>
  <si>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</si>
  <si>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</si>
  <si>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</si>
  <si>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</si>
  <si>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</si>
  <si>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</si>
  <si>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</si>
  <si>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</si>
  <si>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</si>
  <si>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</si>
  <si>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</si>
  <si>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</si>
  <si>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</si>
  <si>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</si>
  <si>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</si>
  <si>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</si>
  <si>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</si>
  <si>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</si>
  <si>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</si>
  <si>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</si>
  <si>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</si>
  <si>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</si>
  <si>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</si>
  <si>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</si>
  <si>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</si>
  <si>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</si>
  <si>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</si>
  <si>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</si>
  <si>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</si>
  <si>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</si>
  <si>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</si>
  <si>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</si>
  <si>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</si>
  <si>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</si>
  <si>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</si>
  <si>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</si>
  <si>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</si>
  <si>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</si>
  <si>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</si>
  <si>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</si>
  <si>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</si>
  <si>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</si>
  <si>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</si>
  <si>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</si>
  <si>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</si>
  <si>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</si>
  <si>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</si>
  <si>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</si>
  <si>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</si>
  <si>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</si>
  <si>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</si>
  <si>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</si>
  <si>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</si>
  <si>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</si>
  <si>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</si>
  <si>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</si>
  <si>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</si>
  <si>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</si>
  <si>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</si>
  <si>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</si>
  <si>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</si>
  <si>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</si>
  <si>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</si>
  <si>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</si>
  <si>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</si>
  <si>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</si>
  <si>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</si>
  <si>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</si>
  <si>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</si>
  <si>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</si>
  <si>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</si>
  <si>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</si>
  <si>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</si>
  <si>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</si>
  <si>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</si>
  <si>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</si>
  <si>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</si>
  <si>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</si>
  <si>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</si>
  <si>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</si>
  <si>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</si>
  <si>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</si>
  <si>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</si>
  <si>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</si>
  <si>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</si>
  <si>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</si>
  <si>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</si>
  <si>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</si>
  <si>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</si>
  <si>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</si>
  <si>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</si>
  <si>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</si>
  <si>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</si>
  <si>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</si>
  <si>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</si>
  <si>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</si>
  <si>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</si>
  <si>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</si>
  <si>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</si>
  <si>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</si>
  <si>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</si>
  <si>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</si>
  <si>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</si>
  <si>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</si>
  <si>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</si>
  <si>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</si>
  <si>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</si>
  <si>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</si>
  <si>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</si>
  <si>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</si>
  <si>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</si>
  <si>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</si>
  <si>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</si>
  <si>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</si>
  <si>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</si>
  <si>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</si>
  <si>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</si>
  <si>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</si>
  <si>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</si>
  <si>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</si>
  <si>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</si>
  <si>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</si>
  <si>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</si>
  <si>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</si>
  <si>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</si>
  <si>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</si>
  <si>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</si>
  <si>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</si>
  <si>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</si>
  <si>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</si>
  <si>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</si>
  <si>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</si>
  <si>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</si>
  <si>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</si>
  <si>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</si>
  <si>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</si>
  <si>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</si>
  <si>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</si>
  <si>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</si>
  <si>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</si>
  <si>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</si>
  <si>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</si>
  <si>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</si>
  <si>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</si>
  <si>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</si>
  <si>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</si>
  <si>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</si>
  <si>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</si>
  <si>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</si>
  <si>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</si>
  <si>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</si>
  <si>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</si>
  <si>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</si>
  <si>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</si>
  <si>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</si>
  <si>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</si>
  <si>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</si>
  <si>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</si>
  <si>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</si>
  <si>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</si>
  <si>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</si>
  <si>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</si>
  <si>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</si>
  <si>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</si>
  <si>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</si>
  <si>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</si>
  <si>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</si>
  <si>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</si>
  <si>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</si>
  <si>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</si>
  <si>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</si>
  <si>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</si>
  <si>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</si>
  <si>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</si>
  <si>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</si>
  <si>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</si>
  <si>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</si>
  <si>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</si>
  <si>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</si>
  <si>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</si>
  <si>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</si>
  <si>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</si>
  <si>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</si>
  <si>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</si>
  <si>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</si>
  <si>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</si>
  <si>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</si>
  <si>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</si>
  <si>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</si>
  <si>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</si>
  <si>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</si>
  <si>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</si>
  <si>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</si>
  <si>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</si>
  <si>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</si>
  <si>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</si>
  <si>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</si>
  <si>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</si>
  <si>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</si>
  <si>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</si>
  <si>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</si>
  <si>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</si>
  <si>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</si>
  <si>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</si>
  <si>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</si>
  <si>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</si>
  <si>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</si>
  <si>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</si>
  <si>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</si>
  <si>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</si>
  <si>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</si>
  <si>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</si>
  <si>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</si>
  <si>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</si>
  <si>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</si>
  <si>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</si>
  <si>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</si>
  <si>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</si>
  <si>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</si>
  <si>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</si>
  <si>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</si>
  <si>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</si>
  <si>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</si>
  <si>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</si>
  <si>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</si>
  <si>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</si>
  <si>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</si>
  <si>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</si>
  <si>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</si>
  <si>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</si>
  <si>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</si>
  <si>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</si>
  <si>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</si>
  <si>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</si>
  <si>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</si>
  <si>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</si>
  <si>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</si>
  <si>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</si>
  <si>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</si>
  <si>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</si>
  <si>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</si>
  <si>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</si>
  <si>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</si>
  <si>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</si>
  <si>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</si>
  <si>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</si>
  <si>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</si>
  <si>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</si>
  <si>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</si>
  <si>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</si>
  <si>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</si>
  <si>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</si>
  <si>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</si>
  <si>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</si>
  <si>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</si>
  <si>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</si>
  <si>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</si>
  <si>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</si>
  <si>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</si>
  <si>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</si>
  <si>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</si>
  <si>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</si>
  <si>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</si>
  <si>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</si>
  <si>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</si>
  <si>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</si>
  <si>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</si>
  <si>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</si>
  <si>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</si>
  <si>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</si>
  <si>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</si>
  <si>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</si>
  <si>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</si>
  <si>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</si>
  <si>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</si>
  <si>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</si>
  <si>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</si>
  <si>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</si>
  <si>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</si>
  <si>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</si>
  <si>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</si>
  <si>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</si>
  <si>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</si>
  <si>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</si>
  <si>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</si>
  <si>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</si>
  <si>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</si>
  <si>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</si>
  <si>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</si>
  <si>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</si>
  <si>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</si>
  <si>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</si>
  <si>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</si>
  <si>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</si>
  <si>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</si>
  <si>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</si>
  <si>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</si>
  <si>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</si>
  <si>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</si>
  <si>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</si>
  <si>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</si>
  <si>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</si>
  <si>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</si>
  <si>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</si>
  <si>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</si>
  <si>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</si>
  <si>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</si>
  <si>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</si>
  <si>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</si>
  <si>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</si>
  <si>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</si>
  <si>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</si>
  <si>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</si>
  <si>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</si>
  <si>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Auburn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</si>
</sst>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05" activePane="bottomRight" state="frozen"/>
      <selection pane="topRight" activeCell="F1" sqref="F1"/>
      <selection pane="bottomLeft" activeCell="A4" sqref="A4"/>
      <selection pane="bottomRight" activeCell="J181" sqref="J18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29</v>
      </c>
      <c r="C2" s="21">
        <v>29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850924.28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75735.8</v>
      </c>
      <c r="G12" s="18">
        <v>80455.69</v>
      </c>
      <c r="H12" s="18"/>
      <c r="I12" s="18"/>
      <c r="J12" s="67">
        <f>SUM(I441)</f>
        <v>301662.38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17306.98</v>
      </c>
      <c r="G13" s="18">
        <v>3053.71</v>
      </c>
      <c r="H13" s="18">
        <v>77615.16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943967.06</v>
      </c>
      <c r="G19" s="41">
        <f>SUM(G9:G18)</f>
        <v>83509.400000000009</v>
      </c>
      <c r="H19" s="41">
        <f>SUM(H9:H18)</f>
        <v>77615.16</v>
      </c>
      <c r="I19" s="41">
        <f>SUM(I9:I18)</f>
        <v>0</v>
      </c>
      <c r="J19" s="41">
        <f>SUM(J9:J18)</f>
        <v>301662.38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80455.69</v>
      </c>
      <c r="G22" s="18"/>
      <c r="H22" s="18">
        <v>75735.8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110302.43</v>
      </c>
      <c r="G24" s="18">
        <v>220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20992.07</v>
      </c>
      <c r="G28" s="18">
        <v>995.41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6439.14</v>
      </c>
      <c r="H30" s="18">
        <v>1879.36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211750.19</v>
      </c>
      <c r="G32" s="41">
        <f>SUM(G22:G31)</f>
        <v>7654.55</v>
      </c>
      <c r="H32" s="41">
        <f>SUM(H22:H31)</f>
        <v>77615.16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49625.94</v>
      </c>
      <c r="H48" s="18"/>
      <c r="I48" s="18"/>
      <c r="J48" s="13">
        <f>SUM(I459)</f>
        <v>301662.38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58356.94</v>
      </c>
      <c r="G49" s="18">
        <v>26228.91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673859.93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732216.87000000011</v>
      </c>
      <c r="G51" s="41">
        <f>SUM(G35:G50)</f>
        <v>75854.850000000006</v>
      </c>
      <c r="H51" s="41">
        <f>SUM(H35:H50)</f>
        <v>0</v>
      </c>
      <c r="I51" s="41">
        <f>SUM(I35:I50)</f>
        <v>0</v>
      </c>
      <c r="J51" s="41">
        <f>SUM(J35:J50)</f>
        <v>301662.38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943967.06</v>
      </c>
      <c r="G52" s="41">
        <f>G51+G32</f>
        <v>83509.400000000009</v>
      </c>
      <c r="H52" s="41">
        <f>H51+H32</f>
        <v>77615.16</v>
      </c>
      <c r="I52" s="41">
        <f>I51+I32</f>
        <v>0</v>
      </c>
      <c r="J52" s="41">
        <f>J51+J32</f>
        <v>301662.38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8296724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8296724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2611.59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2611.59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247.28</v>
      </c>
      <c r="G96" s="18"/>
      <c r="H96" s="18"/>
      <c r="I96" s="18"/>
      <c r="J96" s="18">
        <v>263.86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154875.89000000001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2770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1150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6897.4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954.23</v>
      </c>
      <c r="G110" s="18"/>
      <c r="H110" s="18">
        <v>496.98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10868.91</v>
      </c>
      <c r="G111" s="41">
        <f>SUM(G96:G110)</f>
        <v>154875.89000000001</v>
      </c>
      <c r="H111" s="41">
        <f>SUM(H96:H110)</f>
        <v>1646.98</v>
      </c>
      <c r="I111" s="41">
        <f>SUM(I96:I110)</f>
        <v>0</v>
      </c>
      <c r="J111" s="41">
        <f>SUM(J96:J110)</f>
        <v>263.86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8310204.5</v>
      </c>
      <c r="G112" s="41">
        <f>G60+G111</f>
        <v>154875.89000000001</v>
      </c>
      <c r="H112" s="41">
        <f>H60+H79+H94+H111</f>
        <v>1646.98</v>
      </c>
      <c r="I112" s="41">
        <f>I60+I111</f>
        <v>0</v>
      </c>
      <c r="J112" s="41">
        <f>J60+J111</f>
        <v>263.86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1896368.3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1583614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5664.76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3485647.0599999996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117336.78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2889.44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117336.78</v>
      </c>
      <c r="G136" s="41">
        <f>SUM(G123:G135)</f>
        <v>2889.44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3602983.8399999994</v>
      </c>
      <c r="G140" s="41">
        <f>G121+SUM(G136:G137)</f>
        <v>2889.44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38360.49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53902.82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55514.16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183415.55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149739.35999999999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6983.36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149739.35999999999</v>
      </c>
      <c r="G162" s="41">
        <f>SUM(G150:G161)</f>
        <v>55514.16</v>
      </c>
      <c r="H162" s="41">
        <f>SUM(H150:H161)</f>
        <v>282662.21999999997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1803.47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149739.35999999999</v>
      </c>
      <c r="G169" s="41">
        <f>G147+G162+SUM(G163:G168)</f>
        <v>55514.16</v>
      </c>
      <c r="H169" s="41">
        <f>H147+H162+SUM(H163:H168)</f>
        <v>284465.68999999994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12062927.699999999</v>
      </c>
      <c r="G193" s="47">
        <f>G112+G140+G169+G192</f>
        <v>213279.49000000002</v>
      </c>
      <c r="H193" s="47">
        <f>H112+H140+H169+H192</f>
        <v>286112.66999999993</v>
      </c>
      <c r="I193" s="47">
        <f>I112+I140+I169+I192</f>
        <v>0</v>
      </c>
      <c r="J193" s="47">
        <f>J112+J140+J192</f>
        <v>100263.86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2243295.46</v>
      </c>
      <c r="G197" s="18">
        <v>1135562.26</v>
      </c>
      <c r="H197" s="18">
        <f>19127.5+1252.25</f>
        <v>20379.75</v>
      </c>
      <c r="I197" s="18">
        <v>66909.570000000007</v>
      </c>
      <c r="J197" s="18">
        <v>12798.89</v>
      </c>
      <c r="K197" s="18"/>
      <c r="L197" s="19">
        <f>SUM(F197:K197)</f>
        <v>3478945.9299999997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581016.46</v>
      </c>
      <c r="G198" s="18">
        <v>242198.89</v>
      </c>
      <c r="H198" s="18">
        <f>144476.8+38319.9</f>
        <v>182796.69999999998</v>
      </c>
      <c r="I198" s="18">
        <v>1905.07</v>
      </c>
      <c r="J198" s="18">
        <v>3549.71</v>
      </c>
      <c r="K198" s="18">
        <v>739</v>
      </c>
      <c r="L198" s="19">
        <f>SUM(F198:K198)</f>
        <v>1012205.8299999998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35478.99</v>
      </c>
      <c r="G200" s="18">
        <v>5788.14</v>
      </c>
      <c r="H200" s="18">
        <v>5505</v>
      </c>
      <c r="I200" s="18">
        <v>1800.01</v>
      </c>
      <c r="J200" s="18">
        <v>3438.03</v>
      </c>
      <c r="K200" s="18">
        <v>715</v>
      </c>
      <c r="L200" s="19">
        <f>SUM(F200:K200)</f>
        <v>52725.17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377227.59</v>
      </c>
      <c r="G202" s="18">
        <v>183137.24</v>
      </c>
      <c r="H202" s="18">
        <v>86228.46</v>
      </c>
      <c r="I202" s="18">
        <v>18913.240000000002</v>
      </c>
      <c r="J202" s="18"/>
      <c r="K202" s="18">
        <v>2109.6</v>
      </c>
      <c r="L202" s="19">
        <f t="shared" ref="L202:L208" si="0">SUM(F202:K202)</f>
        <v>667616.13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59783.96</v>
      </c>
      <c r="G203" s="18">
        <v>36656.32</v>
      </c>
      <c r="H203" s="18">
        <f>500+999</f>
        <v>1499</v>
      </c>
      <c r="I203" s="18">
        <v>10127.41</v>
      </c>
      <c r="J203" s="18">
        <v>229.57</v>
      </c>
      <c r="K203" s="18">
        <v>70</v>
      </c>
      <c r="L203" s="19">
        <f t="shared" si="0"/>
        <v>108366.26000000001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10400</f>
        <v>10400</v>
      </c>
      <c r="G204" s="18">
        <v>1038.3900000000001</v>
      </c>
      <c r="H204" s="18">
        <f>1300.5+37623.05+240756</f>
        <v>279679.55</v>
      </c>
      <c r="I204" s="18">
        <v>4960.28</v>
      </c>
      <c r="J204" s="18"/>
      <c r="K204" s="18">
        <v>4004.1</v>
      </c>
      <c r="L204" s="19">
        <f t="shared" si="0"/>
        <v>300082.32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230796.24</v>
      </c>
      <c r="G205" s="18">
        <v>108647.07</v>
      </c>
      <c r="H205" s="18">
        <f>50552.75+14401.7+468.65</f>
        <v>65423.1</v>
      </c>
      <c r="I205" s="18">
        <v>1123.75</v>
      </c>
      <c r="J205" s="18">
        <v>622</v>
      </c>
      <c r="K205" s="18">
        <v>959</v>
      </c>
      <c r="L205" s="19">
        <f t="shared" si="0"/>
        <v>407571.16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168480.76</v>
      </c>
      <c r="G207" s="18">
        <v>103580.47</v>
      </c>
      <c r="H207" s="18">
        <f>2815+181507.48+22459.85</f>
        <v>206782.33000000002</v>
      </c>
      <c r="I207" s="18">
        <v>96262.32</v>
      </c>
      <c r="J207" s="18">
        <v>34940.449999999997</v>
      </c>
      <c r="K207" s="18"/>
      <c r="L207" s="19">
        <f t="shared" si="0"/>
        <v>610046.32999999996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9711.93+8045.41+268796.46+162089.07</f>
        <v>448642.87000000005</v>
      </c>
      <c r="I208" s="18"/>
      <c r="J208" s="18"/>
      <c r="K208" s="18"/>
      <c r="L208" s="19">
        <f t="shared" si="0"/>
        <v>448642.87000000005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72257.98</v>
      </c>
      <c r="G209" s="18">
        <v>17377.54</v>
      </c>
      <c r="H209" s="18">
        <f>24906.43+402.7</f>
        <v>25309.13</v>
      </c>
      <c r="I209" s="18">
        <v>19169.740000000002</v>
      </c>
      <c r="J209" s="18">
        <v>62072.77</v>
      </c>
      <c r="K209" s="18">
        <v>25</v>
      </c>
      <c r="L209" s="19">
        <f>SUM(F209:K209)</f>
        <v>196212.15999999997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3778737.44</v>
      </c>
      <c r="G211" s="41">
        <f t="shared" si="1"/>
        <v>1833986.3199999998</v>
      </c>
      <c r="H211" s="41">
        <f t="shared" si="1"/>
        <v>1322245.8899999999</v>
      </c>
      <c r="I211" s="41">
        <f t="shared" si="1"/>
        <v>221171.39</v>
      </c>
      <c r="J211" s="41">
        <f t="shared" si="1"/>
        <v>117651.41999999998</v>
      </c>
      <c r="K211" s="41">
        <f t="shared" si="1"/>
        <v>8621.7000000000007</v>
      </c>
      <c r="L211" s="41">
        <f t="shared" si="1"/>
        <v>7282414.1600000001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342109.05</v>
      </c>
      <c r="I216" s="18"/>
      <c r="J216" s="18"/>
      <c r="K216" s="18"/>
      <c r="L216" s="19">
        <f>SUM(F216:K216)</f>
        <v>342109.05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342109.05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342109.05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2741609.73</v>
      </c>
      <c r="I233" s="18"/>
      <c r="J233" s="18"/>
      <c r="K233" s="18"/>
      <c r="L233" s="19">
        <f>SUM(F233:K233)</f>
        <v>2741609.73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126670.45+922019.06</f>
        <v>1048689.51</v>
      </c>
      <c r="I234" s="18"/>
      <c r="J234" s="18"/>
      <c r="K234" s="18"/>
      <c r="L234" s="19">
        <f>SUM(F234:K234)</f>
        <v>1048689.51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67924.31</v>
      </c>
      <c r="I238" s="18"/>
      <c r="J238" s="18"/>
      <c r="K238" s="18"/>
      <c r="L238" s="19">
        <f t="shared" ref="L238:L244" si="4">SUM(F238:K238)</f>
        <v>67924.31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129617.26+88412.22</f>
        <v>218029.47999999998</v>
      </c>
      <c r="I244" s="18"/>
      <c r="J244" s="18"/>
      <c r="K244" s="18"/>
      <c r="L244" s="19">
        <f t="shared" si="4"/>
        <v>218029.47999999998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4076253.0300000003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4076253.0300000003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60542.06</v>
      </c>
      <c r="I255" s="18"/>
      <c r="J255" s="18"/>
      <c r="K255" s="18"/>
      <c r="L255" s="19">
        <f t="shared" si="6"/>
        <v>60542.06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60542.06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60542.06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3778737.44</v>
      </c>
      <c r="G257" s="41">
        <f t="shared" si="8"/>
        <v>1833986.3199999998</v>
      </c>
      <c r="H257" s="41">
        <f t="shared" si="8"/>
        <v>5801150.0300000003</v>
      </c>
      <c r="I257" s="41">
        <f t="shared" si="8"/>
        <v>221171.39</v>
      </c>
      <c r="J257" s="41">
        <f t="shared" si="8"/>
        <v>117651.41999999998</v>
      </c>
      <c r="K257" s="41">
        <f t="shared" si="8"/>
        <v>8621.7000000000007</v>
      </c>
      <c r="L257" s="41">
        <f t="shared" si="8"/>
        <v>11761318.300000001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100000</v>
      </c>
      <c r="L270" s="41">
        <f t="shared" si="9"/>
        <v>100000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3778737.44</v>
      </c>
      <c r="G271" s="42">
        <f t="shared" si="11"/>
        <v>1833986.3199999998</v>
      </c>
      <c r="H271" s="42">
        <f t="shared" si="11"/>
        <v>5801150.0300000003</v>
      </c>
      <c r="I271" s="42">
        <f t="shared" si="11"/>
        <v>221171.39</v>
      </c>
      <c r="J271" s="42">
        <f t="shared" si="11"/>
        <v>117651.41999999998</v>
      </c>
      <c r="K271" s="42">
        <f t="shared" si="11"/>
        <v>108621.7</v>
      </c>
      <c r="L271" s="42">
        <f t="shared" si="11"/>
        <v>11861318.300000001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30099.95</v>
      </c>
      <c r="G276" s="18">
        <v>7019.32</v>
      </c>
      <c r="H276" s="18"/>
      <c r="I276" s="18">
        <v>1750</v>
      </c>
      <c r="J276" s="18"/>
      <c r="K276" s="18"/>
      <c r="L276" s="19">
        <f>SUM(F276:K276)</f>
        <v>38869.270000000004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81573.36</v>
      </c>
      <c r="G277" s="18">
        <v>13107.28</v>
      </c>
      <c r="H277" s="18">
        <v>25500</v>
      </c>
      <c r="I277" s="18">
        <v>4800</v>
      </c>
      <c r="J277" s="18"/>
      <c r="K277" s="18"/>
      <c r="L277" s="19">
        <f>SUM(F277:K277)</f>
        <v>124980.64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405</v>
      </c>
      <c r="G279" s="18">
        <v>91.98</v>
      </c>
      <c r="H279" s="18"/>
      <c r="I279" s="18"/>
      <c r="J279" s="18"/>
      <c r="K279" s="18"/>
      <c r="L279" s="19">
        <f>SUM(F279:K279)</f>
        <v>496.98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18400.25</v>
      </c>
      <c r="G281" s="18">
        <v>1471.04</v>
      </c>
      <c r="H281" s="18">
        <v>34958.22</v>
      </c>
      <c r="I281" s="18"/>
      <c r="J281" s="18"/>
      <c r="K281" s="18"/>
      <c r="L281" s="19">
        <f t="shared" ref="L281:L287" si="12">SUM(F281:K281)</f>
        <v>54829.51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4297.3500000000004</v>
      </c>
      <c r="G282" s="18">
        <v>2703.16</v>
      </c>
      <c r="H282" s="18">
        <v>11441.3</v>
      </c>
      <c r="I282" s="18">
        <v>2175.09</v>
      </c>
      <c r="J282" s="18"/>
      <c r="K282" s="18"/>
      <c r="L282" s="19">
        <f t="shared" si="12"/>
        <v>20616.899999999998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4209.3999999999996</v>
      </c>
      <c r="L285" s="19">
        <f t="shared" si="12"/>
        <v>4209.3999999999996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6983.36</v>
      </c>
      <c r="K286" s="18"/>
      <c r="L286" s="19">
        <f t="shared" si="12"/>
        <v>6983.36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6374.61</v>
      </c>
      <c r="I288" s="18">
        <v>1499.74</v>
      </c>
      <c r="J288" s="18">
        <v>27252.26</v>
      </c>
      <c r="K288" s="18"/>
      <c r="L288" s="19">
        <f>SUM(F288:K288)</f>
        <v>35126.61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134775.91</v>
      </c>
      <c r="G290" s="42">
        <f t="shared" si="13"/>
        <v>24392.78</v>
      </c>
      <c r="H290" s="42">
        <f t="shared" si="13"/>
        <v>78274.13</v>
      </c>
      <c r="I290" s="42">
        <f t="shared" si="13"/>
        <v>10224.83</v>
      </c>
      <c r="J290" s="42">
        <f t="shared" si="13"/>
        <v>34235.619999999995</v>
      </c>
      <c r="K290" s="42">
        <f t="shared" si="13"/>
        <v>4209.3999999999996</v>
      </c>
      <c r="L290" s="41">
        <f t="shared" si="13"/>
        <v>286112.67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5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4"/>
      <c r="L306" s="19">
        <f>SUM(F306:J306)</f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134775.91</v>
      </c>
      <c r="G338" s="41">
        <f t="shared" si="20"/>
        <v>24392.78</v>
      </c>
      <c r="H338" s="41">
        <f t="shared" si="20"/>
        <v>78274.13</v>
      </c>
      <c r="I338" s="41">
        <f t="shared" si="20"/>
        <v>10224.83</v>
      </c>
      <c r="J338" s="41">
        <f t="shared" si="20"/>
        <v>34235.619999999995</v>
      </c>
      <c r="K338" s="41">
        <f t="shared" si="20"/>
        <v>4209.3999999999996</v>
      </c>
      <c r="L338" s="41">
        <f t="shared" si="20"/>
        <v>286112.67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134775.91</v>
      </c>
      <c r="G352" s="41">
        <f>G338</f>
        <v>24392.78</v>
      </c>
      <c r="H352" s="41">
        <f>H338</f>
        <v>78274.13</v>
      </c>
      <c r="I352" s="41">
        <f>I338</f>
        <v>10224.83</v>
      </c>
      <c r="J352" s="41">
        <f>J338</f>
        <v>34235.619999999995</v>
      </c>
      <c r="K352" s="47">
        <f>K338+K351</f>
        <v>4209.3999999999996</v>
      </c>
      <c r="L352" s="41">
        <f>L338+L351</f>
        <v>286112.67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61441.95</v>
      </c>
      <c r="G358" s="18">
        <v>19852.310000000001</v>
      </c>
      <c r="H358" s="18">
        <v>12939.06</v>
      </c>
      <c r="I358" s="18">
        <v>112152.02</v>
      </c>
      <c r="J358" s="18">
        <v>13710.99</v>
      </c>
      <c r="K358" s="18">
        <v>450</v>
      </c>
      <c r="L358" s="13">
        <f>SUM(F358:K358)</f>
        <v>220546.33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61441.95</v>
      </c>
      <c r="G362" s="47">
        <f t="shared" si="22"/>
        <v>19852.310000000001</v>
      </c>
      <c r="H362" s="47">
        <f t="shared" si="22"/>
        <v>12939.06</v>
      </c>
      <c r="I362" s="47">
        <f t="shared" si="22"/>
        <v>112152.02</v>
      </c>
      <c r="J362" s="47">
        <f t="shared" si="22"/>
        <v>13710.99</v>
      </c>
      <c r="K362" s="47">
        <f t="shared" si="22"/>
        <v>450</v>
      </c>
      <c r="L362" s="47">
        <f t="shared" si="22"/>
        <v>220546.33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93257.54+10298.02</f>
        <v>103555.56</v>
      </c>
      <c r="G367" s="18"/>
      <c r="H367" s="18"/>
      <c r="I367" s="56">
        <f>SUM(F367:H367)</f>
        <v>103555.56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8596.4599999999991</v>
      </c>
      <c r="G368" s="63"/>
      <c r="H368" s="63"/>
      <c r="I368" s="56">
        <f>SUM(F368:H368)</f>
        <v>8596.4599999999991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112152.01999999999</v>
      </c>
      <c r="G369" s="47">
        <f>SUM(G367:G368)</f>
        <v>0</v>
      </c>
      <c r="H369" s="47">
        <f>SUM(H367:H368)</f>
        <v>0</v>
      </c>
      <c r="I369" s="47">
        <f>SUM(I367:I368)</f>
        <v>112152.01999999999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75000</v>
      </c>
      <c r="H388" s="18">
        <v>123.52</v>
      </c>
      <c r="I388" s="18"/>
      <c r="J388" s="24" t="s">
        <v>289</v>
      </c>
      <c r="K388" s="24" t="s">
        <v>289</v>
      </c>
      <c r="L388" s="56">
        <f t="shared" si="25"/>
        <v>75123.520000000004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75000</v>
      </c>
      <c r="H393" s="139">
        <f>SUM(H387:H392)</f>
        <v>123.52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75123.520000000004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140.34</v>
      </c>
      <c r="I397" s="18"/>
      <c r="J397" s="24" t="s">
        <v>289</v>
      </c>
      <c r="K397" s="24" t="s">
        <v>289</v>
      </c>
      <c r="L397" s="56">
        <f t="shared" si="26"/>
        <v>25140.34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140.34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25140.34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263.86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100263.86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301662.38</v>
      </c>
      <c r="H441" s="18"/>
      <c r="I441" s="56">
        <f t="shared" si="33"/>
        <v>301662.38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301662.38</v>
      </c>
      <c r="H446" s="13">
        <f>SUM(H439:H445)</f>
        <v>0</v>
      </c>
      <c r="I446" s="13">
        <f>SUM(I439:I445)</f>
        <v>301662.38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301662.38</v>
      </c>
      <c r="H459" s="18"/>
      <c r="I459" s="56">
        <f t="shared" si="34"/>
        <v>301662.38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301662.38</v>
      </c>
      <c r="H460" s="83">
        <f>SUM(H454:H459)</f>
        <v>0</v>
      </c>
      <c r="I460" s="83">
        <f>SUM(I454:I459)</f>
        <v>301662.38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301662.38</v>
      </c>
      <c r="H461" s="42">
        <f>H452+H460</f>
        <v>0</v>
      </c>
      <c r="I461" s="42">
        <f>I452+I460</f>
        <v>301662.38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530607.47</v>
      </c>
      <c r="G465" s="18">
        <v>83121.69</v>
      </c>
      <c r="H465" s="18">
        <v>0</v>
      </c>
      <c r="I465" s="18">
        <v>0</v>
      </c>
      <c r="J465" s="18">
        <v>201398.52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12062927.699999999</v>
      </c>
      <c r="G468" s="18">
        <v>213279.49</v>
      </c>
      <c r="H468" s="18">
        <v>286112.67</v>
      </c>
      <c r="I468" s="18"/>
      <c r="J468" s="18">
        <v>100263.86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12062927.699999999</v>
      </c>
      <c r="G470" s="53">
        <f>SUM(G468:G469)</f>
        <v>213279.49</v>
      </c>
      <c r="H470" s="53">
        <f>SUM(H468:H469)</f>
        <v>286112.67</v>
      </c>
      <c r="I470" s="53">
        <f>SUM(I468:I469)</f>
        <v>0</v>
      </c>
      <c r="J470" s="53">
        <f>SUM(J468:J469)</f>
        <v>100263.86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11861318.300000001</v>
      </c>
      <c r="G472" s="18">
        <v>220546.33</v>
      </c>
      <c r="H472" s="18">
        <v>286112.67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11861318.300000001</v>
      </c>
      <c r="G474" s="53">
        <f>SUM(G472:G473)</f>
        <v>220546.33</v>
      </c>
      <c r="H474" s="53">
        <f>SUM(H472:H473)</f>
        <v>286112.67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732216.86999999918</v>
      </c>
      <c r="G476" s="53">
        <f>(G465+G470)- G474</f>
        <v>75854.850000000006</v>
      </c>
      <c r="H476" s="53">
        <f>(H465+H470)- H474</f>
        <v>0</v>
      </c>
      <c r="I476" s="53">
        <f>(I465+I470)- I474</f>
        <v>0</v>
      </c>
      <c r="J476" s="53">
        <f>(J465+J470)- J474</f>
        <v>301662.38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550329.53</v>
      </c>
      <c r="G521" s="18">
        <v>182893.02</v>
      </c>
      <c r="H521" s="18">
        <f>3000+34491.9</f>
        <v>37491.9</v>
      </c>
      <c r="I521" s="18">
        <v>6705.07</v>
      </c>
      <c r="J521" s="18">
        <v>3549.71</v>
      </c>
      <c r="K521" s="18"/>
      <c r="L521" s="88">
        <f>SUM(F521:K521)</f>
        <v>780969.23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342109.05</v>
      </c>
      <c r="I522" s="18"/>
      <c r="J522" s="18"/>
      <c r="K522" s="18"/>
      <c r="L522" s="88">
        <f>SUM(F522:K522)</f>
        <v>342109.05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1048689.51</v>
      </c>
      <c r="I523" s="18"/>
      <c r="J523" s="18"/>
      <c r="K523" s="18"/>
      <c r="L523" s="88">
        <f>SUM(F523:K523)</f>
        <v>1048689.51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550329.53</v>
      </c>
      <c r="G524" s="108">
        <f t="shared" ref="G524:L524" si="36">SUM(G521:G523)</f>
        <v>182893.02</v>
      </c>
      <c r="H524" s="108">
        <f t="shared" si="36"/>
        <v>1428290.46</v>
      </c>
      <c r="I524" s="108">
        <f t="shared" si="36"/>
        <v>6705.07</v>
      </c>
      <c r="J524" s="108">
        <f t="shared" si="36"/>
        <v>3549.71</v>
      </c>
      <c r="K524" s="108">
        <f t="shared" si="36"/>
        <v>0</v>
      </c>
      <c r="L524" s="89">
        <f t="shared" si="36"/>
        <v>2171767.79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205545.46</v>
      </c>
      <c r="G526" s="18">
        <v>101390.87</v>
      </c>
      <c r="H526" s="18">
        <v>281713.98</v>
      </c>
      <c r="I526" s="18">
        <v>4291.05</v>
      </c>
      <c r="J526" s="18"/>
      <c r="K526" s="18"/>
      <c r="L526" s="88">
        <f>SUM(F526:K526)</f>
        <v>592941.36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205545.46</v>
      </c>
      <c r="G529" s="89">
        <f t="shared" ref="G529:L529" si="37">SUM(G526:G528)</f>
        <v>101390.87</v>
      </c>
      <c r="H529" s="89">
        <f t="shared" si="37"/>
        <v>281713.98</v>
      </c>
      <c r="I529" s="89">
        <f t="shared" si="37"/>
        <v>4291.05</v>
      </c>
      <c r="J529" s="89">
        <f t="shared" si="37"/>
        <v>0</v>
      </c>
      <c r="K529" s="89">
        <f t="shared" si="37"/>
        <v>0</v>
      </c>
      <c r="L529" s="89">
        <f t="shared" si="37"/>
        <v>592941.36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112685.29</v>
      </c>
      <c r="G531" s="18">
        <f>96+72413.15</f>
        <v>72509.149999999994</v>
      </c>
      <c r="H531" s="18">
        <v>3828</v>
      </c>
      <c r="I531" s="18"/>
      <c r="J531" s="18"/>
      <c r="K531" s="18">
        <v>739</v>
      </c>
      <c r="L531" s="88">
        <f>SUM(F531:K531)</f>
        <v>189761.44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112685.29</v>
      </c>
      <c r="G534" s="89">
        <f t="shared" ref="G534:L534" si="38">SUM(G531:G533)</f>
        <v>72509.149999999994</v>
      </c>
      <c r="H534" s="89">
        <f t="shared" si="38"/>
        <v>3828</v>
      </c>
      <c r="I534" s="89">
        <f t="shared" si="38"/>
        <v>0</v>
      </c>
      <c r="J534" s="89">
        <f t="shared" si="38"/>
        <v>0</v>
      </c>
      <c r="K534" s="89">
        <f t="shared" si="38"/>
        <v>739</v>
      </c>
      <c r="L534" s="89">
        <f t="shared" si="38"/>
        <v>189761.44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162089.07</v>
      </c>
      <c r="I541" s="18"/>
      <c r="J541" s="18"/>
      <c r="K541" s="18"/>
      <c r="L541" s="88">
        <f>SUM(F541:K541)</f>
        <v>162089.07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88412.22</v>
      </c>
      <c r="I543" s="18"/>
      <c r="J543" s="18"/>
      <c r="K543" s="18"/>
      <c r="L543" s="88">
        <f>SUM(F543:K543)</f>
        <v>88412.22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250501.29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250501.29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868560.28</v>
      </c>
      <c r="G545" s="89">
        <f t="shared" ref="G545:L545" si="41">G524+G529+G534+G539+G544</f>
        <v>356793.04000000004</v>
      </c>
      <c r="H545" s="89">
        <f t="shared" si="41"/>
        <v>1964333.73</v>
      </c>
      <c r="I545" s="89">
        <f t="shared" si="41"/>
        <v>10996.119999999999</v>
      </c>
      <c r="J545" s="89">
        <f t="shared" si="41"/>
        <v>3549.71</v>
      </c>
      <c r="K545" s="89">
        <f t="shared" si="41"/>
        <v>739</v>
      </c>
      <c r="L545" s="89">
        <f t="shared" si="41"/>
        <v>3204971.88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780969.23</v>
      </c>
      <c r="G549" s="87">
        <f>L526</f>
        <v>592941.36</v>
      </c>
      <c r="H549" s="87">
        <f>L531</f>
        <v>189761.44</v>
      </c>
      <c r="I549" s="87">
        <f>L536</f>
        <v>0</v>
      </c>
      <c r="J549" s="87">
        <f>L541</f>
        <v>162089.07</v>
      </c>
      <c r="K549" s="87">
        <f>SUM(F549:J549)</f>
        <v>1725761.0999999999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342109.05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342109.05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1048689.51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88412.22</v>
      </c>
      <c r="K551" s="87">
        <f>SUM(F551:J551)</f>
        <v>1137101.73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2171767.79</v>
      </c>
      <c r="G552" s="89">
        <f t="shared" si="42"/>
        <v>592941.36</v>
      </c>
      <c r="H552" s="89">
        <f t="shared" si="42"/>
        <v>189761.44</v>
      </c>
      <c r="I552" s="89">
        <f t="shared" si="42"/>
        <v>0</v>
      </c>
      <c r="J552" s="89">
        <f t="shared" si="42"/>
        <v>250501.29</v>
      </c>
      <c r="K552" s="89">
        <f t="shared" si="42"/>
        <v>3204971.88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10276.5</v>
      </c>
      <c r="G562" s="18">
        <f>786.12+54.53+34.26</f>
        <v>874.91</v>
      </c>
      <c r="H562" s="18"/>
      <c r="I562" s="18"/>
      <c r="J562" s="18"/>
      <c r="K562" s="18"/>
      <c r="L562" s="88">
        <f>SUM(F562:K562)</f>
        <v>11151.41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10276.5</v>
      </c>
      <c r="G565" s="89">
        <f t="shared" si="44"/>
        <v>874.91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11151.41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>
        <v>14568.73</v>
      </c>
      <c r="I567" s="18"/>
      <c r="J567" s="18"/>
      <c r="K567" s="18"/>
      <c r="L567" s="88">
        <f>SUM(F567:K567)</f>
        <v>14568.73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14568.73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14568.73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10276.5</v>
      </c>
      <c r="G571" s="89">
        <f t="shared" ref="G571:L571" si="46">G560+G565+G570</f>
        <v>874.91</v>
      </c>
      <c r="H571" s="89">
        <f t="shared" si="46"/>
        <v>14568.73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25720.14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52100</v>
      </c>
      <c r="I575" s="87">
        <f>SUM(F575:H575)</f>
        <v>52100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2689509.73</v>
      </c>
      <c r="I577" s="87">
        <f t="shared" si="47"/>
        <v>2689509.73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17425.52</v>
      </c>
      <c r="G579" s="18"/>
      <c r="H579" s="18">
        <v>21673.11</v>
      </c>
      <c r="I579" s="87">
        <f t="shared" si="47"/>
        <v>39098.630000000005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848445.95</v>
      </c>
      <c r="I581" s="87">
        <f t="shared" si="47"/>
        <v>848445.95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17066.38</v>
      </c>
      <c r="G582" s="18">
        <v>342109.05</v>
      </c>
      <c r="H582" s="18">
        <v>51900</v>
      </c>
      <c r="I582" s="87">
        <f t="shared" si="47"/>
        <v>411075.43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268796.46000000002</v>
      </c>
      <c r="I591" s="18"/>
      <c r="J591" s="18">
        <v>129617.26</v>
      </c>
      <c r="K591" s="104">
        <f t="shared" ref="K591:K597" si="48">SUM(H591:J591)</f>
        <v>398413.72000000003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162089.07</v>
      </c>
      <c r="I592" s="18"/>
      <c r="J592" s="18">
        <v>88412.22</v>
      </c>
      <c r="K592" s="104">
        <f t="shared" si="48"/>
        <v>250501.29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9711.93</v>
      </c>
      <c r="I594" s="18"/>
      <c r="J594" s="18"/>
      <c r="K594" s="104">
        <f t="shared" si="48"/>
        <v>9711.93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8045.41</v>
      </c>
      <c r="I595" s="18"/>
      <c r="J595" s="18"/>
      <c r="K595" s="104">
        <f t="shared" si="48"/>
        <v>8045.41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448642.87</v>
      </c>
      <c r="I598" s="108">
        <f>SUM(I591:I597)</f>
        <v>0</v>
      </c>
      <c r="J598" s="108">
        <f>SUM(J591:J597)</f>
        <v>218029.47999999998</v>
      </c>
      <c r="K598" s="108">
        <f>SUM(K591:K597)</f>
        <v>666672.35000000009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151887.04000000001</v>
      </c>
      <c r="I604" s="18"/>
      <c r="J604" s="18"/>
      <c r="K604" s="104">
        <f>SUM(H604:J604)</f>
        <v>151887.04000000001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151887.04000000001</v>
      </c>
      <c r="I605" s="108">
        <f>SUM(I602:I604)</f>
        <v>0</v>
      </c>
      <c r="J605" s="108">
        <f>SUM(J602:J604)</f>
        <v>0</v>
      </c>
      <c r="K605" s="108">
        <f>SUM(K602:K604)</f>
        <v>151887.04000000001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10964.64+1292.68+6658.11</f>
        <v>18915.43</v>
      </c>
      <c r="G611" s="18">
        <f>1463.62+144.4+1576.51</f>
        <v>3184.5299999999997</v>
      </c>
      <c r="H611" s="18">
        <v>2520</v>
      </c>
      <c r="I611" s="18"/>
      <c r="J611" s="18"/>
      <c r="K611" s="18"/>
      <c r="L611" s="88">
        <f>SUM(F611:K611)</f>
        <v>24619.96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>
        <v>3419</v>
      </c>
      <c r="I612" s="18"/>
      <c r="J612" s="18"/>
      <c r="K612" s="18"/>
      <c r="L612" s="88">
        <f>SUM(F612:K612)</f>
        <v>3419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18915.43</v>
      </c>
      <c r="G614" s="108">
        <f t="shared" si="49"/>
        <v>3184.5299999999997</v>
      </c>
      <c r="H614" s="108">
        <f t="shared" si="49"/>
        <v>5939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28038.959999999999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943967.06</v>
      </c>
      <c r="H617" s="109">
        <f>SUM(F52)</f>
        <v>943967.06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83509.400000000009</v>
      </c>
      <c r="H618" s="109">
        <f>SUM(G52)</f>
        <v>83509.400000000009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77615.16</v>
      </c>
      <c r="H619" s="109">
        <f>SUM(H52)</f>
        <v>77615.16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301662.38</v>
      </c>
      <c r="H621" s="109">
        <f>SUM(J52)</f>
        <v>301662.38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732216.87000000011</v>
      </c>
      <c r="H622" s="109">
        <f>F476</f>
        <v>732216.86999999918</v>
      </c>
      <c r="I622" s="121" t="s">
        <v>101</v>
      </c>
      <c r="J622" s="109">
        <f t="shared" ref="J622:J655" si="50">G622-H622</f>
        <v>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75854.850000000006</v>
      </c>
      <c r="H623" s="109">
        <f>G476</f>
        <v>75854.850000000006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301662.38</v>
      </c>
      <c r="H626" s="109">
        <f>J476</f>
        <v>301662.38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12062927.699999999</v>
      </c>
      <c r="H627" s="104">
        <f>SUM(F468)</f>
        <v>12062927.699999999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213279.49000000002</v>
      </c>
      <c r="H628" s="104">
        <f>SUM(G468)</f>
        <v>213279.49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286112.66999999993</v>
      </c>
      <c r="H629" s="104">
        <f>SUM(H468)</f>
        <v>286112.67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100263.86</v>
      </c>
      <c r="H631" s="104">
        <f>SUM(J468)</f>
        <v>100263.86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11861318.300000001</v>
      </c>
      <c r="H632" s="104">
        <f>SUM(F472)</f>
        <v>11861318.300000001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286112.67</v>
      </c>
      <c r="H633" s="104">
        <f>SUM(H472)</f>
        <v>286112.67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112152.02</v>
      </c>
      <c r="H634" s="104">
        <f>I369</f>
        <v>112152.01999999999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220546.33</v>
      </c>
      <c r="H635" s="104">
        <f>SUM(G472)</f>
        <v>220546.33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100263.86</v>
      </c>
      <c r="H637" s="164">
        <f>SUM(J468)</f>
        <v>100263.86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301662.38</v>
      </c>
      <c r="H640" s="104">
        <f>SUM(G461)</f>
        <v>301662.38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301662.38</v>
      </c>
      <c r="H642" s="104">
        <f>SUM(I461)</f>
        <v>301662.38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263.86</v>
      </c>
      <c r="H644" s="104">
        <f>H408</f>
        <v>263.86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100263.86</v>
      </c>
      <c r="H646" s="104">
        <f>L408</f>
        <v>100263.86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666672.35000000009</v>
      </c>
      <c r="H647" s="104">
        <f>L208+L226+L244</f>
        <v>666672.35000000009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151887.04000000001</v>
      </c>
      <c r="H648" s="104">
        <f>(J257+J338)-(J255+J336)</f>
        <v>151887.03999999998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448642.87000000005</v>
      </c>
      <c r="H649" s="104">
        <f>H598</f>
        <v>448642.87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218029.47999999998</v>
      </c>
      <c r="H651" s="104">
        <f>J598</f>
        <v>218029.47999999998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7789073.1600000001</v>
      </c>
      <c r="G660" s="19">
        <f>(L229+L309+L359)</f>
        <v>342109.05</v>
      </c>
      <c r="H660" s="19">
        <f>(L247+L328+L360)</f>
        <v>4076253.0300000003</v>
      </c>
      <c r="I660" s="19">
        <f>SUM(F660:H660)</f>
        <v>12207435.24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154875.89000000001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154875.89000000001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448642.87000000005</v>
      </c>
      <c r="G662" s="19">
        <f>(L226+L306)-(J226+I306)</f>
        <v>0</v>
      </c>
      <c r="H662" s="19">
        <f>(L244+L325)-(J244+J325)</f>
        <v>218029.47999999998</v>
      </c>
      <c r="I662" s="19">
        <f>SUM(F662:H662)</f>
        <v>666672.35000000009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210998.9</v>
      </c>
      <c r="G663" s="199">
        <f>SUM(G575:G587)+SUM(I602:I604)+SUM(M611)</f>
        <v>342109.05</v>
      </c>
      <c r="H663" s="199">
        <f>SUM(H575:H587)+SUM(J602:J604)+SUM(N611)</f>
        <v>3663628.79</v>
      </c>
      <c r="I663" s="19">
        <f>SUM(F663:H663)</f>
        <v>4216736.74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6974555.5</v>
      </c>
      <c r="G664" s="19">
        <f>G660-SUM(G661:G663)</f>
        <v>0</v>
      </c>
      <c r="H664" s="19">
        <f>H660-SUM(H661:H663)</f>
        <v>194594.76000000024</v>
      </c>
      <c r="I664" s="19">
        <f>I660-SUM(I661:I663)</f>
        <v>7169150.2599999998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563.88</v>
      </c>
      <c r="G665" s="248"/>
      <c r="H665" s="248"/>
      <c r="I665" s="19">
        <f>SUM(F665:H665)</f>
        <v>563.88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12368.86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12713.96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-194594.76</v>
      </c>
      <c r="I669" s="19">
        <f>SUM(F669:H669)</f>
        <v>-194594.76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12368.86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12368.86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Auburn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2273395.41</v>
      </c>
      <c r="C9" s="229">
        <f>'DOE25'!G197+'DOE25'!G215+'DOE25'!G233+'DOE25'!G276+'DOE25'!G295+'DOE25'!G314</f>
        <v>1142581.58</v>
      </c>
    </row>
    <row r="10" spans="1:3" x14ac:dyDescent="0.2">
      <c r="A10" t="s">
        <v>779</v>
      </c>
      <c r="B10" s="240">
        <v>2213165.77</v>
      </c>
      <c r="C10" s="240">
        <v>1121553.6000000001</v>
      </c>
    </row>
    <row r="11" spans="1:3" x14ac:dyDescent="0.2">
      <c r="A11" t="s">
        <v>780</v>
      </c>
      <c r="B11" s="240">
        <v>37526.080000000002</v>
      </c>
      <c r="C11" s="240">
        <v>19291.16</v>
      </c>
    </row>
    <row r="12" spans="1:3" x14ac:dyDescent="0.2">
      <c r="A12" t="s">
        <v>781</v>
      </c>
      <c r="B12" s="240">
        <v>22703.56</v>
      </c>
      <c r="C12" s="240">
        <v>1736.82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2273395.41</v>
      </c>
      <c r="C13" s="231">
        <f>SUM(C10:C12)</f>
        <v>1142581.58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662589.81999999995</v>
      </c>
      <c r="C18" s="229">
        <f>'DOE25'!G198+'DOE25'!G216+'DOE25'!G234+'DOE25'!G277+'DOE25'!G296+'DOE25'!G315</f>
        <v>255306.17</v>
      </c>
    </row>
    <row r="19" spans="1:3" x14ac:dyDescent="0.2">
      <c r="A19" t="s">
        <v>779</v>
      </c>
      <c r="B19" s="240">
        <v>332383.14</v>
      </c>
      <c r="C19" s="240">
        <v>155741.48000000001</v>
      </c>
    </row>
    <row r="20" spans="1:3" x14ac:dyDescent="0.2">
      <c r="A20" t="s">
        <v>780</v>
      </c>
      <c r="B20" s="240">
        <v>217946.39</v>
      </c>
      <c r="C20" s="240">
        <v>40648.18</v>
      </c>
    </row>
    <row r="21" spans="1:3" x14ac:dyDescent="0.2">
      <c r="A21" t="s">
        <v>781</v>
      </c>
      <c r="B21" s="240">
        <v>112260.29</v>
      </c>
      <c r="C21" s="240">
        <v>58916.51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662589.82000000007</v>
      </c>
      <c r="C22" s="231">
        <f>SUM(C19:C21)</f>
        <v>255306.17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35883.99</v>
      </c>
      <c r="C36" s="235">
        <f>'DOE25'!G200+'DOE25'!G218+'DOE25'!G236+'DOE25'!G279+'DOE25'!G298+'DOE25'!G317</f>
        <v>5880.12</v>
      </c>
    </row>
    <row r="37" spans="1:3" x14ac:dyDescent="0.2">
      <c r="A37" t="s">
        <v>779</v>
      </c>
      <c r="B37" s="240">
        <v>5900</v>
      </c>
      <c r="C37" s="240">
        <v>1156.5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29983.99</v>
      </c>
      <c r="C39" s="240">
        <v>4723.62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35883.990000000005</v>
      </c>
      <c r="C40" s="231">
        <f>SUM(C37:C39)</f>
        <v>5880.12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Auburn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8676285.2199999988</v>
      </c>
      <c r="D5" s="20">
        <f>SUM('DOE25'!L197:L200)+SUM('DOE25'!L215:L218)+SUM('DOE25'!L233:L236)-F5-G5</f>
        <v>8655044.589999998</v>
      </c>
      <c r="E5" s="243"/>
      <c r="F5" s="255">
        <f>SUM('DOE25'!J197:J200)+SUM('DOE25'!J215:J218)+SUM('DOE25'!J233:J236)</f>
        <v>19786.629999999997</v>
      </c>
      <c r="G5" s="53">
        <f>SUM('DOE25'!K197:K200)+SUM('DOE25'!K215:K218)+SUM('DOE25'!K233:K236)</f>
        <v>1454</v>
      </c>
      <c r="H5" s="259"/>
    </row>
    <row r="6" spans="1:9" x14ac:dyDescent="0.2">
      <c r="A6" s="32">
        <v>2100</v>
      </c>
      <c r="B6" t="s">
        <v>801</v>
      </c>
      <c r="C6" s="245">
        <f t="shared" si="0"/>
        <v>735540.44</v>
      </c>
      <c r="D6" s="20">
        <f>'DOE25'!L202+'DOE25'!L220+'DOE25'!L238-F6-G6</f>
        <v>733430.84</v>
      </c>
      <c r="E6" s="243"/>
      <c r="F6" s="255">
        <f>'DOE25'!J202+'DOE25'!J220+'DOE25'!J238</f>
        <v>0</v>
      </c>
      <c r="G6" s="53">
        <f>'DOE25'!K202+'DOE25'!K220+'DOE25'!K238</f>
        <v>2109.6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108366.26000000001</v>
      </c>
      <c r="D7" s="20">
        <f>'DOE25'!L203+'DOE25'!L221+'DOE25'!L239-F7-G7</f>
        <v>108066.69</v>
      </c>
      <c r="E7" s="243"/>
      <c r="F7" s="255">
        <f>'DOE25'!J203+'DOE25'!J221+'DOE25'!J239</f>
        <v>229.57</v>
      </c>
      <c r="G7" s="53">
        <f>'DOE25'!K203+'DOE25'!K221+'DOE25'!K239</f>
        <v>70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158744.57000000004</v>
      </c>
      <c r="D8" s="243"/>
      <c r="E8" s="20">
        <f>'DOE25'!L204+'DOE25'!L222+'DOE25'!L240-F8-G8-D9-D11</f>
        <v>154740.47000000003</v>
      </c>
      <c r="F8" s="255">
        <f>'DOE25'!J204+'DOE25'!J222+'DOE25'!J240</f>
        <v>0</v>
      </c>
      <c r="G8" s="53">
        <f>'DOE25'!K204+'DOE25'!K222+'DOE25'!K240</f>
        <v>4004.1</v>
      </c>
      <c r="H8" s="259"/>
    </row>
    <row r="9" spans="1:9" x14ac:dyDescent="0.2">
      <c r="A9" s="32">
        <v>2310</v>
      </c>
      <c r="B9" t="s">
        <v>818</v>
      </c>
      <c r="C9" s="245">
        <f t="shared" si="0"/>
        <v>59326.32</v>
      </c>
      <c r="D9" s="244">
        <v>59326.32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8300</v>
      </c>
      <c r="D10" s="243"/>
      <c r="E10" s="244">
        <v>8300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82011.429999999993</v>
      </c>
      <c r="D11" s="244">
        <v>82011.429999999993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407571.16</v>
      </c>
      <c r="D12" s="20">
        <f>'DOE25'!L205+'DOE25'!L223+'DOE25'!L241-F12-G12</f>
        <v>405990.16</v>
      </c>
      <c r="E12" s="243"/>
      <c r="F12" s="255">
        <f>'DOE25'!J205+'DOE25'!J223+'DOE25'!J241</f>
        <v>622</v>
      </c>
      <c r="G12" s="53">
        <f>'DOE25'!K205+'DOE25'!K223+'DOE25'!K241</f>
        <v>959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610046.32999999996</v>
      </c>
      <c r="D14" s="20">
        <f>'DOE25'!L207+'DOE25'!L225+'DOE25'!L243-F14-G14</f>
        <v>575105.88</v>
      </c>
      <c r="E14" s="243"/>
      <c r="F14" s="255">
        <f>'DOE25'!J207+'DOE25'!J225+'DOE25'!J243</f>
        <v>34940.449999999997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666672.35000000009</v>
      </c>
      <c r="D15" s="20">
        <f>'DOE25'!L208+'DOE25'!L226+'DOE25'!L244-F15-G15</f>
        <v>666672.35000000009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196212.15999999997</v>
      </c>
      <c r="D16" s="243"/>
      <c r="E16" s="20">
        <f>'DOE25'!L209+'DOE25'!L227+'DOE25'!L245-F16-G16</f>
        <v>134114.38999999998</v>
      </c>
      <c r="F16" s="255">
        <f>'DOE25'!J209+'DOE25'!J227+'DOE25'!J245</f>
        <v>62072.77</v>
      </c>
      <c r="G16" s="53">
        <f>'DOE25'!K209+'DOE25'!K227+'DOE25'!K245</f>
        <v>25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60542.06</v>
      </c>
      <c r="D22" s="243"/>
      <c r="E22" s="243"/>
      <c r="F22" s="255">
        <f>'DOE25'!L255+'DOE25'!L336</f>
        <v>60542.06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116990.76999999999</v>
      </c>
      <c r="D29" s="20">
        <f>'DOE25'!L358+'DOE25'!L359+'DOE25'!L360-'DOE25'!I367-F29-G29</f>
        <v>102829.77999999998</v>
      </c>
      <c r="E29" s="243"/>
      <c r="F29" s="255">
        <f>'DOE25'!J358+'DOE25'!J359+'DOE25'!J360</f>
        <v>13710.99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286112.67000000004</v>
      </c>
      <c r="D31" s="20">
        <f>'DOE25'!L290+'DOE25'!L309+'DOE25'!L328+'DOE25'!L333+'DOE25'!L334+'DOE25'!L335-F31-G31</f>
        <v>247667.65</v>
      </c>
      <c r="E31" s="243"/>
      <c r="F31" s="255">
        <f>'DOE25'!J290+'DOE25'!J309+'DOE25'!J328+'DOE25'!J333+'DOE25'!J334+'DOE25'!J335</f>
        <v>34235.619999999995</v>
      </c>
      <c r="G31" s="53">
        <f>'DOE25'!K290+'DOE25'!K309+'DOE25'!K328+'DOE25'!K333+'DOE25'!K334+'DOE25'!K335</f>
        <v>4209.3999999999996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11636145.689999998</v>
      </c>
      <c r="E33" s="246">
        <f>SUM(E5:E31)</f>
        <v>297154.86</v>
      </c>
      <c r="F33" s="246">
        <f>SUM(F5:F31)</f>
        <v>226140.08999999997</v>
      </c>
      <c r="G33" s="246">
        <f>SUM(G5:G31)</f>
        <v>13281.1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297154.86</v>
      </c>
      <c r="E35" s="249"/>
    </row>
    <row r="36" spans="2:8" ht="12" thickTop="1" x14ac:dyDescent="0.2">
      <c r="B36" t="s">
        <v>815</v>
      </c>
      <c r="D36" s="20">
        <f>D33</f>
        <v>11636145.689999998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Auburn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850924.28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75735.8</v>
      </c>
      <c r="D11" s="95">
        <f>'DOE25'!G12</f>
        <v>80455.69</v>
      </c>
      <c r="E11" s="95">
        <f>'DOE25'!H12</f>
        <v>0</v>
      </c>
      <c r="F11" s="95">
        <f>'DOE25'!I12</f>
        <v>0</v>
      </c>
      <c r="G11" s="95">
        <f>'DOE25'!J12</f>
        <v>301662.38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17306.98</v>
      </c>
      <c r="D12" s="95">
        <f>'DOE25'!G13</f>
        <v>3053.71</v>
      </c>
      <c r="E12" s="95">
        <f>'DOE25'!H13</f>
        <v>77615.16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943967.06</v>
      </c>
      <c r="D18" s="41">
        <f>SUM(D8:D17)</f>
        <v>83509.400000000009</v>
      </c>
      <c r="E18" s="41">
        <f>SUM(E8:E17)</f>
        <v>77615.16</v>
      </c>
      <c r="F18" s="41">
        <f>SUM(F8:F17)</f>
        <v>0</v>
      </c>
      <c r="G18" s="41">
        <f>SUM(G8:G17)</f>
        <v>301662.38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80455.69</v>
      </c>
      <c r="D21" s="95">
        <f>'DOE25'!G22</f>
        <v>0</v>
      </c>
      <c r="E21" s="95">
        <f>'DOE25'!H22</f>
        <v>75735.8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110302.43</v>
      </c>
      <c r="D23" s="95">
        <f>'DOE25'!G24</f>
        <v>220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20992.07</v>
      </c>
      <c r="D27" s="95">
        <f>'DOE25'!G28</f>
        <v>995.41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6439.14</v>
      </c>
      <c r="E29" s="95">
        <f>'DOE25'!H30</f>
        <v>1879.36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211750.19</v>
      </c>
      <c r="D31" s="41">
        <f>SUM(D21:D30)</f>
        <v>7654.55</v>
      </c>
      <c r="E31" s="41">
        <f>SUM(E21:E30)</f>
        <v>77615.16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49625.94</v>
      </c>
      <c r="E47" s="95">
        <f>'DOE25'!H48</f>
        <v>0</v>
      </c>
      <c r="F47" s="95">
        <f>'DOE25'!I48</f>
        <v>0</v>
      </c>
      <c r="G47" s="95">
        <f>'DOE25'!J48</f>
        <v>301662.38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58356.94</v>
      </c>
      <c r="D48" s="95">
        <f>'DOE25'!G49</f>
        <v>26228.91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673859.93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732216.87000000011</v>
      </c>
      <c r="D50" s="41">
        <f>SUM(D34:D49)</f>
        <v>75854.850000000006</v>
      </c>
      <c r="E50" s="41">
        <f>SUM(E34:E49)</f>
        <v>0</v>
      </c>
      <c r="F50" s="41">
        <f>SUM(F34:F49)</f>
        <v>0</v>
      </c>
      <c r="G50" s="41">
        <f>SUM(G34:G49)</f>
        <v>301662.38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943967.06</v>
      </c>
      <c r="D51" s="41">
        <f>D50+D31</f>
        <v>83509.400000000009</v>
      </c>
      <c r="E51" s="41">
        <f>E50+E31</f>
        <v>77615.16</v>
      </c>
      <c r="F51" s="41">
        <f>F50+F31</f>
        <v>0</v>
      </c>
      <c r="G51" s="41">
        <f>G50+G31</f>
        <v>301662.38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8296724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2611.59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247.28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263.86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154875.89000000001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10621.63</v>
      </c>
      <c r="D61" s="95">
        <f>SUM('DOE25'!G98:G110)</f>
        <v>0</v>
      </c>
      <c r="E61" s="95">
        <f>SUM('DOE25'!H98:H110)</f>
        <v>1646.98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13480.5</v>
      </c>
      <c r="D62" s="130">
        <f>SUM(D57:D61)</f>
        <v>154875.89000000001</v>
      </c>
      <c r="E62" s="130">
        <f>SUM(E57:E61)</f>
        <v>1646.98</v>
      </c>
      <c r="F62" s="130">
        <f>SUM(F57:F61)</f>
        <v>0</v>
      </c>
      <c r="G62" s="130">
        <f>SUM(G57:G61)</f>
        <v>263.86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8310204.5</v>
      </c>
      <c r="D63" s="22">
        <f>D56+D62</f>
        <v>154875.89000000001</v>
      </c>
      <c r="E63" s="22">
        <f>E56+E62</f>
        <v>1646.98</v>
      </c>
      <c r="F63" s="22">
        <f>F56+F62</f>
        <v>0</v>
      </c>
      <c r="G63" s="22">
        <f>G56+G62</f>
        <v>263.86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1896368.3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1583614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5664.76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3485647.0599999996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117336.78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2889.44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117336.78</v>
      </c>
      <c r="D78" s="130">
        <f>SUM(D72:D77)</f>
        <v>2889.44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3602983.8399999994</v>
      </c>
      <c r="D81" s="130">
        <f>SUM(D79:D80)+D78+D70</f>
        <v>2889.44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149739.35999999999</v>
      </c>
      <c r="D88" s="95">
        <f>SUM('DOE25'!G153:G161)</f>
        <v>55514.16</v>
      </c>
      <c r="E88" s="95">
        <f>SUM('DOE25'!H153:H161)</f>
        <v>282662.21999999997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1803.47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149739.35999999999</v>
      </c>
      <c r="D91" s="131">
        <f>SUM(D85:D90)</f>
        <v>55514.16</v>
      </c>
      <c r="E91" s="131">
        <f>SUM(E85:E90)</f>
        <v>284465.68999999994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12062927.699999999</v>
      </c>
      <c r="D104" s="86">
        <f>D63+D81+D91+D103</f>
        <v>213279.49000000002</v>
      </c>
      <c r="E104" s="86">
        <f>E63+E81+E91+E103</f>
        <v>286112.66999999993</v>
      </c>
      <c r="F104" s="86">
        <f>F63+F81+F91+F103</f>
        <v>0</v>
      </c>
      <c r="G104" s="86">
        <f>G63+G81+G103</f>
        <v>100263.86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6220555.6600000001</v>
      </c>
      <c r="D109" s="24" t="s">
        <v>289</v>
      </c>
      <c r="E109" s="95">
        <f>('DOE25'!L276)+('DOE25'!L295)+('DOE25'!L314)</f>
        <v>38869.270000000004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2403004.3899999997</v>
      </c>
      <c r="D110" s="24" t="s">
        <v>289</v>
      </c>
      <c r="E110" s="95">
        <f>('DOE25'!L277)+('DOE25'!L296)+('DOE25'!L315)</f>
        <v>124980.64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52725.17</v>
      </c>
      <c r="D112" s="24" t="s">
        <v>289</v>
      </c>
      <c r="E112" s="95">
        <f>+('DOE25'!L279)+('DOE25'!L298)+('DOE25'!L317)</f>
        <v>496.98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8676285.2200000007</v>
      </c>
      <c r="D115" s="86">
        <f>SUM(D109:D114)</f>
        <v>0</v>
      </c>
      <c r="E115" s="86">
        <f>SUM(E109:E114)</f>
        <v>164346.89000000001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735540.44</v>
      </c>
      <c r="D118" s="24" t="s">
        <v>289</v>
      </c>
      <c r="E118" s="95">
        <f>+('DOE25'!L281)+('DOE25'!L300)+('DOE25'!L319)</f>
        <v>54829.51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108366.26000000001</v>
      </c>
      <c r="D119" s="24" t="s">
        <v>289</v>
      </c>
      <c r="E119" s="95">
        <f>+('DOE25'!L282)+('DOE25'!L301)+('DOE25'!L320)</f>
        <v>20616.899999999998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300082.32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407571.16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4209.3999999999996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610046.32999999996</v>
      </c>
      <c r="D123" s="24" t="s">
        <v>289</v>
      </c>
      <c r="E123" s="95">
        <f>+('DOE25'!L286)+('DOE25'!L305)+('DOE25'!L324)</f>
        <v>6983.36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666672.35000000009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196212.15999999997</v>
      </c>
      <c r="D125" s="24" t="s">
        <v>289</v>
      </c>
      <c r="E125" s="95">
        <f>+('DOE25'!L288)+('DOE25'!L307)+('DOE25'!L326)</f>
        <v>35126.61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220546.33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3024491.02</v>
      </c>
      <c r="D128" s="86">
        <f>SUM(D118:D127)</f>
        <v>220546.33</v>
      </c>
      <c r="E128" s="86">
        <f>SUM(E118:E127)</f>
        <v>121765.78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60542.06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75123.520000000004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25140.34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-263.86000000000058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160542.06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11861318.300000001</v>
      </c>
      <c r="D145" s="86">
        <f>(D115+D128+D144)</f>
        <v>220546.33</v>
      </c>
      <c r="E145" s="86">
        <f>(E115+E128+E144)</f>
        <v>286112.67000000004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Auburn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12369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12369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6259425</v>
      </c>
      <c r="D10" s="182">
        <f>ROUND((C10/$C$28)*100,1)</f>
        <v>51.9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2527985</v>
      </c>
      <c r="D11" s="182">
        <f>ROUND((C11/$C$28)*100,1)</f>
        <v>21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53222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790370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128983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531421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407571</v>
      </c>
      <c r="D18" s="182">
        <f t="shared" si="0"/>
        <v>3.4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4209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617030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666672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65670.109999999986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12052558.109999999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60542</v>
      </c>
    </row>
    <row r="30" spans="1:4" x14ac:dyDescent="0.2">
      <c r="B30" s="187" t="s">
        <v>729</v>
      </c>
      <c r="C30" s="180">
        <f>SUM(C28:C29)</f>
        <v>12113100.109999999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8296724</v>
      </c>
      <c r="D35" s="182">
        <f t="shared" ref="D35:D40" si="1">ROUND((C35/$C$41)*100,1)</f>
        <v>66.900000000000006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15391.340000000782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3479982</v>
      </c>
      <c r="D37" s="182">
        <f t="shared" si="1"/>
        <v>28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125891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489719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12407707.34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Auburn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2016-09-23T15:01:30Z</cp:lastPrinted>
  <dcterms:created xsi:type="dcterms:W3CDTF">1997-12-04T19:04:30Z</dcterms:created>
  <dcterms:modified xsi:type="dcterms:W3CDTF">2016-10-10T14:36:46Z</dcterms:modified>
</cp:coreProperties>
</file>