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C110" i="2" s="1"/>
  <c r="L199" i="1"/>
  <c r="C111" i="2" s="1"/>
  <c r="L200" i="1"/>
  <c r="C13" i="10" s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H660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E62" i="2" s="1"/>
  <c r="E63" i="2" s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I169" i="1" s="1"/>
  <c r="I162" i="1"/>
  <c r="C12" i="10"/>
  <c r="C21" i="10"/>
  <c r="L250" i="1"/>
  <c r="L332" i="1"/>
  <c r="L254" i="1"/>
  <c r="C25" i="10"/>
  <c r="L268" i="1"/>
  <c r="L269" i="1"/>
  <c r="L349" i="1"/>
  <c r="C26" i="10" s="1"/>
  <c r="L350" i="1"/>
  <c r="E143" i="2" s="1"/>
  <c r="I665" i="1"/>
  <c r="I670" i="1"/>
  <c r="L229" i="1"/>
  <c r="G661" i="1"/>
  <c r="H661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E113" i="2"/>
  <c r="E114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F408" i="1"/>
  <c r="G408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G461" i="1"/>
  <c r="H461" i="1"/>
  <c r="F470" i="1"/>
  <c r="G470" i="1"/>
  <c r="G476" i="1" s="1"/>
  <c r="H623" i="1" s="1"/>
  <c r="J623" i="1" s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J640" i="1" s="1"/>
  <c r="H640" i="1"/>
  <c r="G641" i="1"/>
  <c r="H641" i="1"/>
  <c r="J641" i="1" s="1"/>
  <c r="G643" i="1"/>
  <c r="H643" i="1"/>
  <c r="J643" i="1" s="1"/>
  <c r="G644" i="1"/>
  <c r="G645" i="1"/>
  <c r="H645" i="1"/>
  <c r="J645" i="1" s="1"/>
  <c r="G651" i="1"/>
  <c r="J651" i="1" s="1"/>
  <c r="G652" i="1"/>
  <c r="H652" i="1"/>
  <c r="G653" i="1"/>
  <c r="H653" i="1"/>
  <c r="G654" i="1"/>
  <c r="H654" i="1"/>
  <c r="H655" i="1"/>
  <c r="L256" i="1"/>
  <c r="G164" i="2"/>
  <c r="L351" i="1"/>
  <c r="C70" i="2"/>
  <c r="D62" i="2"/>
  <c r="D18" i="13"/>
  <c r="C18" i="13" s="1"/>
  <c r="D17" i="13"/>
  <c r="C17" i="13" s="1"/>
  <c r="F78" i="2"/>
  <c r="F81" i="2" s="1"/>
  <c r="C78" i="2"/>
  <c r="D50" i="2"/>
  <c r="G156" i="2"/>
  <c r="D19" i="13"/>
  <c r="C19" i="13" s="1"/>
  <c r="E78" i="2"/>
  <c r="E81" i="2" s="1"/>
  <c r="F112" i="1"/>
  <c r="J571" i="1"/>
  <c r="F476" i="1"/>
  <c r="H622" i="1" s="1"/>
  <c r="G338" i="1"/>
  <c r="G352" i="1" s="1"/>
  <c r="F169" i="1"/>
  <c r="H257" i="1"/>
  <c r="G22" i="2"/>
  <c r="H552" i="1"/>
  <c r="L401" i="1"/>
  <c r="C139" i="2" s="1"/>
  <c r="F22" i="13"/>
  <c r="C22" i="13" s="1"/>
  <c r="H25" i="13"/>
  <c r="C25" i="13" s="1"/>
  <c r="H571" i="1"/>
  <c r="F338" i="1"/>
  <c r="F352" i="1" s="1"/>
  <c r="E16" i="13"/>
  <c r="J655" i="1"/>
  <c r="I571" i="1"/>
  <c r="G36" i="2"/>
  <c r="L565" i="1"/>
  <c r="K551" i="1"/>
  <c r="D81" i="2" l="1"/>
  <c r="J644" i="1"/>
  <c r="G545" i="1"/>
  <c r="I552" i="1"/>
  <c r="K545" i="1"/>
  <c r="K549" i="1"/>
  <c r="F552" i="1"/>
  <c r="J476" i="1"/>
  <c r="H626" i="1" s="1"/>
  <c r="L427" i="1"/>
  <c r="C17" i="10"/>
  <c r="C16" i="10"/>
  <c r="K271" i="1"/>
  <c r="J647" i="1"/>
  <c r="H647" i="1"/>
  <c r="C18" i="10"/>
  <c r="D14" i="13"/>
  <c r="C14" i="13" s="1"/>
  <c r="C20" i="10"/>
  <c r="C120" i="2"/>
  <c r="I257" i="1"/>
  <c r="I271" i="1" s="1"/>
  <c r="C11" i="10"/>
  <c r="D5" i="13"/>
  <c r="C5" i="13" s="1"/>
  <c r="A13" i="12"/>
  <c r="C10" i="10"/>
  <c r="H664" i="1"/>
  <c r="H667" i="1" s="1"/>
  <c r="D91" i="2"/>
  <c r="C91" i="2"/>
  <c r="D18" i="2"/>
  <c r="J622" i="1"/>
  <c r="J617" i="1"/>
  <c r="C18" i="2"/>
  <c r="H33" i="13"/>
  <c r="J634" i="1"/>
  <c r="E128" i="2"/>
  <c r="J639" i="1"/>
  <c r="I662" i="1"/>
  <c r="C16" i="13"/>
  <c r="K550" i="1"/>
  <c r="D63" i="2"/>
  <c r="K500" i="1"/>
  <c r="I460" i="1"/>
  <c r="I446" i="1"/>
  <c r="G642" i="1" s="1"/>
  <c r="C123" i="2"/>
  <c r="C119" i="2"/>
  <c r="C112" i="2"/>
  <c r="C115" i="2" s="1"/>
  <c r="F85" i="2"/>
  <c r="E13" i="13"/>
  <c r="C13" i="13" s="1"/>
  <c r="E8" i="13"/>
  <c r="C8" i="13" s="1"/>
  <c r="D7" i="13"/>
  <c r="C7" i="13" s="1"/>
  <c r="D12" i="13"/>
  <c r="C12" i="13" s="1"/>
  <c r="L290" i="1"/>
  <c r="G650" i="1"/>
  <c r="L539" i="1"/>
  <c r="K503" i="1"/>
  <c r="L382" i="1"/>
  <c r="G636" i="1" s="1"/>
  <c r="J636" i="1" s="1"/>
  <c r="K338" i="1"/>
  <c r="K352" i="1" s="1"/>
  <c r="E109" i="2"/>
  <c r="E115" i="2" s="1"/>
  <c r="G81" i="2"/>
  <c r="C62" i="2"/>
  <c r="C63" i="2" s="1"/>
  <c r="F661" i="1"/>
  <c r="I661" i="1" s="1"/>
  <c r="C19" i="10"/>
  <c r="C15" i="10"/>
  <c r="G112" i="1"/>
  <c r="H271" i="1"/>
  <c r="D29" i="13"/>
  <c r="C29" i="13" s="1"/>
  <c r="C81" i="2"/>
  <c r="L534" i="1"/>
  <c r="I452" i="1"/>
  <c r="D145" i="2"/>
  <c r="L211" i="1"/>
  <c r="L257" i="1" s="1"/>
  <c r="L271" i="1" s="1"/>
  <c r="G632" i="1" s="1"/>
  <c r="J632" i="1" s="1"/>
  <c r="C35" i="10"/>
  <c r="C36" i="10" s="1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C27" i="10"/>
  <c r="G635" i="1"/>
  <c r="J635" i="1" s="1"/>
  <c r="J642" i="1" l="1"/>
  <c r="I461" i="1"/>
  <c r="H642" i="1" s="1"/>
  <c r="K552" i="1"/>
  <c r="H672" i="1"/>
  <c r="C6" i="10" s="1"/>
  <c r="E145" i="2"/>
  <c r="C128" i="2"/>
  <c r="C145" i="2" s="1"/>
  <c r="F660" i="1"/>
  <c r="F664" i="1" s="1"/>
  <c r="F672" i="1" s="1"/>
  <c r="C4" i="10" s="1"/>
  <c r="C28" i="10"/>
  <c r="D24" i="10" s="1"/>
  <c r="G667" i="1"/>
  <c r="C104" i="2"/>
  <c r="H648" i="1"/>
  <c r="J648" i="1" s="1"/>
  <c r="G104" i="2"/>
  <c r="L545" i="1"/>
  <c r="D31" i="13"/>
  <c r="C31" i="13" s="1"/>
  <c r="E33" i="13"/>
  <c r="D35" i="13" s="1"/>
  <c r="D104" i="2"/>
  <c r="L338" i="1"/>
  <c r="L352" i="1" s="1"/>
  <c r="G633" i="1" s="1"/>
  <c r="J633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6" i="10"/>
  <c r="D23" i="10"/>
  <c r="D11" i="10"/>
  <c r="D25" i="10"/>
  <c r="D10" i="10"/>
  <c r="D22" i="10"/>
  <c r="I660" i="1"/>
  <c r="I664" i="1" s="1"/>
  <c r="I672" i="1" s="1"/>
  <c r="C7" i="10" s="1"/>
  <c r="D20" i="10"/>
  <c r="D21" i="10"/>
  <c r="D15" i="10"/>
  <c r="D16" i="10"/>
  <c r="D13" i="10"/>
  <c r="C30" i="10"/>
  <c r="D19" i="10"/>
  <c r="D27" i="10"/>
  <c r="D18" i="10"/>
  <c r="D17" i="10"/>
  <c r="D12" i="10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<sst xmlns="http://schemas.openxmlformats.org/spreadsheetml/2006/main" count="3955" uniqueCount="913">
  <si>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</si>
  <si>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</si>
  <si>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</si>
  <si>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</si>
  <si>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</si>
  <si>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</si>
  <si>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</si>
  <si>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</si>
  <si>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</si>
  <si>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</si>
  <si>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</si>
  <si>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</si>
  <si>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</si>
  <si>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</si>
  <si>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</si>
  <si>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</si>
  <si>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</si>
  <si>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</si>
  <si>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</si>
  <si>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</si>
  <si>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</si>
  <si>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</si>
  <si>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</si>
  <si>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</si>
  <si>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</si>
  <si>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</si>
  <si>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</si>
  <si>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</si>
  <si>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</si>
  <si>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</si>
  <si>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</si>
  <si>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</si>
  <si>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</si>
  <si>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</si>
  <si>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</si>
  <si>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</si>
  <si>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</si>
  <si>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</si>
  <si>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</si>
  <si>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</si>
  <si>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</si>
  <si>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</si>
  <si>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</si>
  <si>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</si>
  <si>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</si>
  <si>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</si>
  <si>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</si>
  <si>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</si>
  <si>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</si>
  <si>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</si>
  <si>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</si>
  <si>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</si>
  <si>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</si>
  <si>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</si>
  <si>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</si>
  <si>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</si>
  <si>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</si>
  <si>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</si>
  <si>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</si>
  <si>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</si>
  <si>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</si>
  <si>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</si>
  <si>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</si>
  <si>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</si>
  <si>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</si>
  <si>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</si>
  <si>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</si>
  <si>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</si>
  <si>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</si>
  <si>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</si>
  <si>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</si>
  <si>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</si>
  <si>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</si>
  <si>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</si>
  <si>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</si>
  <si>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</si>
  <si>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</si>
  <si>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</si>
  <si>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</si>
  <si>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</si>
  <si>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</si>
  <si>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</si>
  <si>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</si>
  <si>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</si>
  <si>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</si>
  <si>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</si>
  <si>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</si>
  <si>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</si>
  <si>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</si>
  <si>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</si>
  <si>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</si>
  <si>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</si>
  <si>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</si>
  <si>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</si>
  <si>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</si>
  <si>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</si>
  <si>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</si>
  <si>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</si>
  <si>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</si>
  <si>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</si>
  <si>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</si>
  <si>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</si>
  <si>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</si>
  <si>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</si>
  <si>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</si>
  <si>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</si>
  <si>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</si>
  <si>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</si>
  <si>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</si>
  <si>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</si>
  <si>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</si>
  <si>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</si>
  <si>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</si>
  <si>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</si>
  <si>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</si>
  <si>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</si>
  <si>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</si>
  <si>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</si>
  <si>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</si>
  <si>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</si>
  <si>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</si>
  <si>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</si>
  <si>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</si>
  <si>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</si>
  <si>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</si>
  <si>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</si>
  <si>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</si>
  <si>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</si>
  <si>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</si>
  <si>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</si>
  <si>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</si>
  <si>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</si>
  <si>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</si>
  <si>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</si>
  <si>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</si>
  <si>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</si>
  <si>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</si>
  <si>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</si>
  <si>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</si>
  <si>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</si>
  <si>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</si>
  <si>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</si>
  <si>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</si>
  <si>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</si>
  <si>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</si>
  <si>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</si>
  <si>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</si>
  <si>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</si>
  <si>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</si>
  <si>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</si>
  <si>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</si>
  <si>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</si>
  <si>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</si>
  <si>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</si>
  <si>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</si>
  <si>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</si>
  <si>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</si>
  <si>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</si>
  <si>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</si>
  <si>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</si>
  <si>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</si>
  <si>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</si>
  <si>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</si>
  <si>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</si>
  <si>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</si>
  <si>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</si>
  <si>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</si>
  <si>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</si>
  <si>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</si>
  <si>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</si>
  <si>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</si>
  <si>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</si>
  <si>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</si>
  <si>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</si>
  <si>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</si>
  <si>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</si>
  <si>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</si>
  <si>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</si>
  <si>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</si>
  <si>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</si>
  <si>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</si>
  <si>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</si>
  <si>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</si>
  <si>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</si>
  <si>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</si>
  <si>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</si>
  <si>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</si>
  <si>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</si>
  <si>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</si>
  <si>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</si>
  <si>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</si>
  <si>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</si>
  <si>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</si>
  <si>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</si>
  <si>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</si>
  <si>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</si>
  <si>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</si>
  <si>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</si>
  <si>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</si>
  <si>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</si>
  <si>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</si>
  <si>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</si>
  <si>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</si>
  <si>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</si>
  <si>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</si>
  <si>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</si>
  <si>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</si>
  <si>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</si>
  <si>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</si>
  <si>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</si>
  <si>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</si>
  <si>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</si>
  <si>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</si>
  <si>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</si>
  <si>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</si>
  <si>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</si>
  <si>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</si>
  <si>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</si>
  <si>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</si>
  <si>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</si>
  <si>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</si>
  <si>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</si>
  <si>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</si>
  <si>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</si>
  <si>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</si>
  <si>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</si>
  <si>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</si>
  <si>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</si>
  <si>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</si>
  <si>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</si>
  <si>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</si>
  <si>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</si>
  <si>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</si>
  <si>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</si>
  <si>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</si>
  <si>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</si>
  <si>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</si>
  <si>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</si>
  <si>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</si>
  <si>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</si>
  <si>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</si>
  <si>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</si>
  <si>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</si>
  <si>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</si>
  <si>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</si>
  <si>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</si>
  <si>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</si>
  <si>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</si>
  <si>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</si>
  <si>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</si>
  <si>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</si>
  <si>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</si>
  <si>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</si>
  <si>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</si>
  <si>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</si>
  <si>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</si>
  <si>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</si>
  <si>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</si>
  <si>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</si>
  <si>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</si>
  <si>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</si>
  <si>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</si>
  <si>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</si>
  <si>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</si>
  <si>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</si>
  <si>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</si>
  <si>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</si>
  <si>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</si>
  <si>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</si>
  <si>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</si>
  <si>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</si>
  <si>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</si>
  <si>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</si>
  <si>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</si>
  <si>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</si>
  <si>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</si>
  <si>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</si>
  <si>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</si>
  <si>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</si>
  <si>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</si>
  <si>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</si>
  <si>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</si>
  <si>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</si>
  <si>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</si>
  <si>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</si>
  <si>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</si>
  <si>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</si>
  <si>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</si>
  <si>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</si>
  <si>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</si>
  <si>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</si>
  <si>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</si>
  <si>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</si>
  <si>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</si>
  <si>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</si>
  <si>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</si>
  <si>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</si>
  <si>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</si>
  <si>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</si>
  <si>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</si>
  <si>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</si>
  <si>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</si>
  <si>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</si>
  <si>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</si>
  <si>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</si>
  <si>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</si>
  <si>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</si>
  <si>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</si>
  <si>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</si>
  <si>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</si>
  <si>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</si>
  <si>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</si>
  <si>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</si>
  <si>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</si>
  <si>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</si>
  <si>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</si>
  <si>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</si>
  <si>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</si>
  <si>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</si>
  <si>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</si>
  <si>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</si>
  <si>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</si>
  <si>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</si>
  <si>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</si>
  <si>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</si>
  <si>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</si>
  <si>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</si>
  <si>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</si>
  <si>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</si>
  <si>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</si>
  <si>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</si>
  <si>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</si>
  <si>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</si>
  <si>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</si>
  <si>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</si>
  <si>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</si>
  <si>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</si>
  <si>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</si>
  <si>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</si>
  <si>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</si>
  <si>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</si>
  <si>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</si>
  <si>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</si>
  <si>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</si>
  <si>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</si>
  <si>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</si>
  <si>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</si>
  <si>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</si>
  <si>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</si>
  <si>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</si>
  <si>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</si>
  <si>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</si>
  <si>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</si>
  <si>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</si>
  <si>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</si>
  <si>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</si>
  <si>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</si>
  <si>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</si>
  <si>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</si>
  <si>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</si>
  <si>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</si>
  <si>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</si>
  <si>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</si>
  <si>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</si>
  <si>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</si>
  <si>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</si>
  <si>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</si>
  <si>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</si>
  <si>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</si>
  <si>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</si>
  <si>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</si>
  <si>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</si>
  <si>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</si>
  <si>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</si>
  <si>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</si>
  <si>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</si>
  <si>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</si>
  <si>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</si>
  <si>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</si>
  <si>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</si>
  <si>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</si>
  <si>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</si>
  <si>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</si>
  <si>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</si>
  <si>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</si>
  <si>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</si>
  <si>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</si>
  <si>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</si>
  <si>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</si>
  <si>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</si>
  <si>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</si>
  <si>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</si>
  <si>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</si>
  <si>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</si>
  <si>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</si>
  <si>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</si>
  <si>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</si>
  <si>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</si>
  <si>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</si>
  <si>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</si>
  <si>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</si>
  <si>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</si>
  <si>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</si>
  <si>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</si>
  <si>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</si>
  <si>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</si>
  <si>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</si>
  <si>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</si>
  <si>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</si>
  <si>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</si>
  <si>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</si>
  <si>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</si>
  <si>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</si>
  <si>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</si>
  <si>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</si>
  <si>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</si>
  <si>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</si>
  <si>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</si>
  <si>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</si>
  <si>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</si>
  <si>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</si>
  <si>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</si>
  <si>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</si>
  <si>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</si>
  <si>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</si>
  <si>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</si>
  <si>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</si>
  <si>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</si>
  <si>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</si>
  <si>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</si>
  <si>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</si>
  <si>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</si>
  <si>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</si>
  <si>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</si>
  <si>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</si>
  <si>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</si>
  <si>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</si>
  <si>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</si>
  <si>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</si>
  <si>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</si>
  <si>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</si>
  <si>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</si>
  <si>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</si>
  <si>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</si>
  <si>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</si>
  <si>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</si>
  <si>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</si>
  <si>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</si>
  <si>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</si>
  <si>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</si>
  <si>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</si>
  <si>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</si>
  <si>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</si>
  <si>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</si>
  <si>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</si>
  <si>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</si>
  <si>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</si>
  <si>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</si>
  <si>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</si>
  <si>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</si>
  <si>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</si>
  <si>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</si>
  <si>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</si>
  <si>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</si>
  <si>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</si>
  <si>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</si>
  <si>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</si>
  <si>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</si>
  <si>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</si>
  <si>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</si>
  <si>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</si>
  <si>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</si>
  <si>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</si>
  <si>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</si>
  <si>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</si>
  <si>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</si>
  <si>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</si>
  <si>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</si>
  <si>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</si>
  <si>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</si>
  <si>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</si>
  <si>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</si>
  <si>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</si>
  <si>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</si>
  <si>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</si>
  <si>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</si>
  <si>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</si>
  <si>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</si>
  <si>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</si>
  <si>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</si>
  <si>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</si>
  <si>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</si>
  <si>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</si>
  <si>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</si>
  <si>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</si>
  <si>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</si>
  <si>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</si>
  <si>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</si>
  <si>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</si>
  <si>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</si>
  <si>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</si>
  <si>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</si>
  <si>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</si>
  <si>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</si>
  <si>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</si>
  <si>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</si>
  <si>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</si>
  <si>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</si>
  <si>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</si>
  <si>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</si>
  <si>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</si>
  <si>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</si>
  <si>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</si>
  <si>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</si>
  <si>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</si>
  <si>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</si>
  <si>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</si>
  <si>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</si>
  <si>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</si>
  <si>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</si>
  <si>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</si>
  <si>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</si>
  <si>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</si>
  <si>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</si>
  <si>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</si>
  <si>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</si>
  <si>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</si>
  <si>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</si>
  <si>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</si>
  <si>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</si>
  <si>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</si>
  <si>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</si>
  <si>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</si>
  <si>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</si>
  <si>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</si>
  <si>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</si>
  <si>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</si>
  <si>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</si>
  <si>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</si>
  <si>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</si>
  <si>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</si>
  <si>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</si>
  <si>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</si>
  <si>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</si>
  <si>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</si>
  <si>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</si>
  <si>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</si>
  <si>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</si>
  <si>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</si>
  <si>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</si>
  <si>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</si>
  <si>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</si>
  <si>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</si>
  <si>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</si>
  <si>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</si>
  <si>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</si>
  <si>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</si>
  <si>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</si>
  <si>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</si>
  <si>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</si>
  <si>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</si>
  <si>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</si>
  <si>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</si>
  <si>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</si>
  <si>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</si>
  <si>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</si>
  <si>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</si>
  <si>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</si>
  <si>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</si>
  <si>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</si>
  <si>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</si>
  <si>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</si>
  <si>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</si>
  <si>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</si>
  <si>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</si>
  <si>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</si>
  <si>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</si>
  <si>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</si>
  <si>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</si>
  <si>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</si>
  <si>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</si>
  <si>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</si>
  <si>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</si>
  <si>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</si>
  <si>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</si>
  <si>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</si>
  <si>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</si>
  <si>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</si>
  <si>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</si>
  <si>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</si>
  <si>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</si>
  <si>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</si>
  <si>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</si>
  <si>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</si>
  <si>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</si>
  <si>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</si>
  <si>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</si>
  <si>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</si>
  <si>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</si>
  <si>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</si>
  <si>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</si>
  <si>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</si>
  <si>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</si>
  <si>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</si>
  <si>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</si>
  <si>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</si>
  <si>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</si>
  <si>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</si>
  <si>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</si>
  <si>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</si>
  <si>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</si>
  <si>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</si>
  <si>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</si>
  <si>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</si>
  <si>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</si>
  <si>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</si>
  <si>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</si>
  <si>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</si>
  <si>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</si>
  <si>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</si>
  <si>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</si>
  <si>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</si>
  <si>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</si>
  <si>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</si>
  <si>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</si>
  <si>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</si>
  <si>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</si>
  <si>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</si>
  <si>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</si>
  <si>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</si>
  <si>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</si>
  <si>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</si>
  <si>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</si>
  <si>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</si>
  <si>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</si>
  <si>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</si>
  <si>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</si>
  <si>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</si>
  <si>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</si>
  <si>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</si>
  <si>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</si>
  <si>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</si>
  <si>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</si>
  <si>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</si>
  <si>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</si>
  <si>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</si>
  <si>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</si>
  <si>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</si>
  <si>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</si>
  <si>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</si>
  <si>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</si>
  <si>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</si>
  <si>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</si>
  <si>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</si>
  <si>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</si>
  <si>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</si>
  <si>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</si>
  <si>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</si>
  <si>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</si>
  <si>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</si>
  <si>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</si>
  <si>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</si>
  <si>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</si>
  <si>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</si>
  <si>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</si>
  <si>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</si>
  <si>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</si>
  <si>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</si>
  <si>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</si>
  <si>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</si>
  <si>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</si>
  <si>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</si>
  <si>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</si>
  <si>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</si>
  <si>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</si>
  <si>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</si>
  <si>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</si>
  <si>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</si>
  <si>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</si>
  <si>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</si>
  <si>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</si>
  <si>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</si>
  <si>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</si>
  <si>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</si>
  <si>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</si>
  <si>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</si>
  <si>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</si>
  <si>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</si>
  <si>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</si>
  <si>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</si>
  <si>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</si>
  <si>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</si>
  <si>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</si>
  <si>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</si>
  <si>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</si>
  <si>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</si>
  <si>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</si>
  <si>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</si>
  <si>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</si>
  <si>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</si>
  <si>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</si>
  <si>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</si>
  <si>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</si>
  <si>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</si>
  <si>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</si>
  <si>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</si>
  <si>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</si>
  <si>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</si>
  <si>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</si>
  <si>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</si>
  <si>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</si>
  <si>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</si>
  <si>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</si>
  <si>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</si>
  <si>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</si>
  <si>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</si>
  <si>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</si>
  <si>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</si>
  <si>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</si>
  <si>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</si>
  <si>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</si>
  <si>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</si>
  <si>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</si>
  <si>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</si>
  <si>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</si>
  <si>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</si>
  <si>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</si>
  <si>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</si>
  <si>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</si>
  <si>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</si>
  <si>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</si>
  <si>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</si>
  <si>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</si>
  <si>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</si>
  <si>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</si>
  <si>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</si>
  <si>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</si>
  <si>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</si>
  <si>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</si>
  <si>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</si>
  <si>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</si>
  <si>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</si>
  <si>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</si>
  <si>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</si>
  <si>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</si>
  <si>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</si>
  <si>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</si>
  <si>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</si>
  <si>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</si>
  <si>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</si>
  <si>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</si>
  <si>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</si>
  <si>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</si>
  <si>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</si>
  <si>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</si>
  <si>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</si>
  <si>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</si>
  <si>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</si>
  <si>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</si>
  <si>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</si>
  <si>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</si>
  <si>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</si>
  <si>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</si>
  <si>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</si>
  <si>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</si>
  <si>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</si>
  <si>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</si>
  <si>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</si>
  <si>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</si>
  <si>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</si>
  <si>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</si>
  <si>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</si>
  <si>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</si>
  <si>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</si>
  <si>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</si>
  <si>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</si>
  <si>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</si>
  <si>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</si>
  <si>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</si>
  <si>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</si>
  <si>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</si>
  <si>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</si>
  <si>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</si>
  <si>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</si>
  <si>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</si>
  <si>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</si>
  <si>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</si>
  <si>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</si>
  <si>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</si>
  <si>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</si>
  <si>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</si>
  <si>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</si>
  <si>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</si>
  <si>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</si>
  <si>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</si>
  <si>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</si>
  <si>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</si>
  <si>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</si>
  <si>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</si>
  <si>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</si>
  <si>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</si>
  <si>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</si>
  <si>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</si>
  <si>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</si>
  <si>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</si>
  <si>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</si>
  <si>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</si>
  <si>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</si>
  <si>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</si>
  <si>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</si>
  <si>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</si>
  <si>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</si>
  <si>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</si>
  <si>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</si>
  <si>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</si>
  <si>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</si>
  <si>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</si>
  <si>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</si>
  <si>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</si>
  <si>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</si>
  <si>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</si>
  <si>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</si>
  <si>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</si>
  <si>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</si>
  <si>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</si>
  <si>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</si>
  <si>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</si>
  <si>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</si>
  <si>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</si>
  <si>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</si>
  <si>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</si>
  <si>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</si>
  <si>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</si>
  <si>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</si>
  <si>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</si>
  <si>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</si>
  <si>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</si>
  <si>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</si>
  <si>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</si>
  <si>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</si>
  <si>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</si>
  <si>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</si>
  <si>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</si>
  <si>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</si>
  <si>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</si>
  <si>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</si>
  <si>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</si>
  <si>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</si>
  <si>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</si>
  <si>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</si>
  <si>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</si>
  <si>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</si>
  <si>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</si>
  <si>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</si>
  <si>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</si>
  <si>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</si>
  <si>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</si>
  <si>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</si>
  <si>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</si>
  <si>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</si>
  <si>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</si>
  <si>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</si>
  <si>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</si>
  <si>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</si>
  <si>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</si>
  <si>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</si>
  <si>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</si>
  <si>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</si>
  <si>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</si>
  <si>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</si>
  <si>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</si>
  <si>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</si>
  <si>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</si>
  <si>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</si>
  <si>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</si>
  <si>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</si>
  <si>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</si>
  <si>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</si>
  <si>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</si>
  <si>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</si>
  <si>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</si>
  <si>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</si>
  <si>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</si>
  <si>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</si>
  <si>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</si>
  <si>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</si>
  <si>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</si>
  <si>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</si>
  <si>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</si>
  <si>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</si>
  <si>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</si>
  <si>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</si>
  <si>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</si>
  <si>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</si>
  <si>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</si>
  <si>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</si>
  <si>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</si>
  <si>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</si>
  <si>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</si>
  <si>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</si>
  <si>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</si>
  <si>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</si>
  <si>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</si>
  <si>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</si>
  <si>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</si>
  <si>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</si>
  <si>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</si>
  <si>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</si>
  <si>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</si>
  <si>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</si>
  <si>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</si>
  <si>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</si>
  <si>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BETHLEHEM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</si>
</sst>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21" activePane="bottomRight" state="frozen"/>
      <selection pane="topRight" activeCell="F1" sqref="F1"/>
      <selection pane="bottomLeft" activeCell="A4" sqref="A4"/>
      <selection pane="bottomRight" activeCell="H526" sqref="H52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</v>
      </c>
      <c r="C2" s="21">
        <v>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182011.55</v>
      </c>
      <c r="G9" s="18"/>
      <c r="H9" s="18"/>
      <c r="I9" s="18"/>
      <c r="J9" s="67">
        <f>SUM(I439)</f>
        <v>168286.69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40345.769999999997</v>
      </c>
      <c r="G12" s="18">
        <v>-16292.37</v>
      </c>
      <c r="H12" s="18">
        <v>-24053.4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7936.45</v>
      </c>
      <c r="G13" s="18">
        <v>18173.776999999998</v>
      </c>
      <c r="H13" s="18">
        <v>24053.4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1697.69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231991.46</v>
      </c>
      <c r="G19" s="41">
        <f>SUM(G9:G18)</f>
        <v>1881.4069999999974</v>
      </c>
      <c r="H19" s="41">
        <f>SUM(H9:H18)</f>
        <v>0</v>
      </c>
      <c r="I19" s="41">
        <f>SUM(I9:I18)</f>
        <v>0</v>
      </c>
      <c r="J19" s="41">
        <f>SUM(J9:J18)</f>
        <v>168286.69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1558.58</v>
      </c>
      <c r="G24" s="18">
        <v>1881.41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1558.58</v>
      </c>
      <c r="G32" s="41">
        <f>SUM(G22:G31)</f>
        <v>1881.41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4999.99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168286.69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150432.89000000001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230432.88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168286.69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231991.46</v>
      </c>
      <c r="G52" s="41">
        <f>G51+G32</f>
        <v>1881.41</v>
      </c>
      <c r="H52" s="41">
        <f>H51+H32</f>
        <v>0</v>
      </c>
      <c r="I52" s="41">
        <f>I51+I32</f>
        <v>0</v>
      </c>
      <c r="J52" s="41">
        <f>J51+J32</f>
        <v>168286.69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2170614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2170614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683.35</v>
      </c>
      <c r="G96" s="18"/>
      <c r="H96" s="18"/>
      <c r="I96" s="18"/>
      <c r="J96" s="18">
        <v>458.72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18650.25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4999.99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32578.31</v>
      </c>
      <c r="G110" s="18">
        <v>262.76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38261.65</v>
      </c>
      <c r="G111" s="41">
        <f>SUM(G96:G110)</f>
        <v>18913.009999999998</v>
      </c>
      <c r="H111" s="41">
        <f>SUM(H96:H110)</f>
        <v>0</v>
      </c>
      <c r="I111" s="41">
        <f>SUM(I96:I110)</f>
        <v>0</v>
      </c>
      <c r="J111" s="41">
        <f>SUM(J96:J110)</f>
        <v>458.72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2208875.65</v>
      </c>
      <c r="G112" s="41">
        <f>G60+G111</f>
        <v>18913.009999999998</v>
      </c>
      <c r="H112" s="41">
        <f>H60+H79+H94+H111</f>
        <v>0</v>
      </c>
      <c r="I112" s="41">
        <f>I60+I111</f>
        <v>0</v>
      </c>
      <c r="J112" s="41">
        <f>J60+J111</f>
        <v>458.72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601713.28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276436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878149.28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785.84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785.84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61695.6</v>
      </c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939844.88</v>
      </c>
      <c r="G140" s="41">
        <f>G121+SUM(G136:G137)</f>
        <v>785.84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78861.03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30827.37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42960.79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26680.12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46798.62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46798.62</v>
      </c>
      <c r="G162" s="41">
        <f>SUM(G150:G161)</f>
        <v>42960.79</v>
      </c>
      <c r="H162" s="41">
        <f>SUM(H150:H161)</f>
        <v>136368.51999999999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16377.72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63176.340000000004</v>
      </c>
      <c r="G169" s="41">
        <f>G147+G162+SUM(G163:G168)</f>
        <v>42960.79</v>
      </c>
      <c r="H169" s="41">
        <f>H147+H162+SUM(H163:H168)</f>
        <v>136368.51999999999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11088.41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11088.41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61749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61749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61749</v>
      </c>
      <c r="G192" s="41">
        <f>G183+SUM(G188:G191)</f>
        <v>11088.41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3273645.8699999996</v>
      </c>
      <c r="G193" s="47">
        <f>G112+G140+G169+G192</f>
        <v>73748.05</v>
      </c>
      <c r="H193" s="47">
        <f>H112+H140+H169+H192</f>
        <v>136368.51999999999</v>
      </c>
      <c r="I193" s="47">
        <f>I112+I140+I169+I192</f>
        <v>0</v>
      </c>
      <c r="J193" s="47">
        <f>J112+J140+J192</f>
        <v>458.72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901018.3</v>
      </c>
      <c r="G197" s="18">
        <v>378732.19</v>
      </c>
      <c r="H197" s="18">
        <v>2387.46</v>
      </c>
      <c r="I197" s="18">
        <v>11261.95</v>
      </c>
      <c r="J197" s="18">
        <v>241.26</v>
      </c>
      <c r="K197" s="18"/>
      <c r="L197" s="19">
        <f>SUM(F197:K197)</f>
        <v>1293641.1599999999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322619.98</v>
      </c>
      <c r="G198" s="18">
        <v>137809.29999999999</v>
      </c>
      <c r="H198" s="18">
        <v>154786.07999999999</v>
      </c>
      <c r="I198" s="18">
        <v>1745.19</v>
      </c>
      <c r="J198" s="18">
        <v>587.95000000000005</v>
      </c>
      <c r="K198" s="18"/>
      <c r="L198" s="19">
        <f>SUM(F198:K198)</f>
        <v>617548.49999999988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95340</v>
      </c>
      <c r="G202" s="18">
        <v>35656.699999999997</v>
      </c>
      <c r="H202" s="18">
        <v>164217.47</v>
      </c>
      <c r="I202" s="18">
        <v>2013.88</v>
      </c>
      <c r="J202" s="18">
        <v>1977</v>
      </c>
      <c r="K202" s="18"/>
      <c r="L202" s="19">
        <f t="shared" ref="L202:L208" si="0">SUM(F202:K202)</f>
        <v>299205.05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5416.94</v>
      </c>
      <c r="G203" s="18">
        <v>7.49</v>
      </c>
      <c r="H203" s="18">
        <v>2384.14</v>
      </c>
      <c r="I203" s="18">
        <v>6075.94</v>
      </c>
      <c r="J203" s="18">
        <v>7131.81</v>
      </c>
      <c r="K203" s="18">
        <v>9937.69</v>
      </c>
      <c r="L203" s="19">
        <f t="shared" si="0"/>
        <v>30954.010000000002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4000</v>
      </c>
      <c r="G204" s="18">
        <v>413.9</v>
      </c>
      <c r="H204" s="18">
        <v>127558.18</v>
      </c>
      <c r="I204" s="18"/>
      <c r="J204" s="18"/>
      <c r="K204" s="18">
        <v>9146.52</v>
      </c>
      <c r="L204" s="19">
        <f t="shared" si="0"/>
        <v>141118.59999999998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133416.91</v>
      </c>
      <c r="G205" s="18">
        <v>77789.919999999998</v>
      </c>
      <c r="H205" s="18">
        <v>23680.53</v>
      </c>
      <c r="I205" s="18">
        <v>25662.6</v>
      </c>
      <c r="J205" s="18"/>
      <c r="K205" s="18"/>
      <c r="L205" s="19">
        <f t="shared" si="0"/>
        <v>260549.96000000002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69556.75</v>
      </c>
      <c r="G207" s="18">
        <v>31491.24</v>
      </c>
      <c r="H207" s="18">
        <v>192474.13</v>
      </c>
      <c r="I207" s="18">
        <v>51946.12</v>
      </c>
      <c r="J207" s="18">
        <v>16847.36</v>
      </c>
      <c r="K207" s="18"/>
      <c r="L207" s="19">
        <f t="shared" si="0"/>
        <v>362315.6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1251.32</v>
      </c>
      <c r="G208" s="18">
        <v>95.71</v>
      </c>
      <c r="H208" s="18">
        <v>146137.75</v>
      </c>
      <c r="I208" s="18"/>
      <c r="J208" s="18"/>
      <c r="K208" s="18"/>
      <c r="L208" s="19">
        <f t="shared" si="0"/>
        <v>147484.78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1532620.2</v>
      </c>
      <c r="G211" s="41">
        <f t="shared" si="1"/>
        <v>661996.44999999995</v>
      </c>
      <c r="H211" s="41">
        <f t="shared" si="1"/>
        <v>813625.74</v>
      </c>
      <c r="I211" s="41">
        <f t="shared" si="1"/>
        <v>98705.68</v>
      </c>
      <c r="J211" s="41">
        <f t="shared" si="1"/>
        <v>26785.38</v>
      </c>
      <c r="K211" s="41">
        <f t="shared" si="1"/>
        <v>19084.21</v>
      </c>
      <c r="L211" s="41">
        <f t="shared" si="1"/>
        <v>3152817.6599999992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1532620.2</v>
      </c>
      <c r="G257" s="41">
        <f t="shared" si="8"/>
        <v>661996.44999999995</v>
      </c>
      <c r="H257" s="41">
        <f t="shared" si="8"/>
        <v>813625.74</v>
      </c>
      <c r="I257" s="41">
        <f t="shared" si="8"/>
        <v>98705.68</v>
      </c>
      <c r="J257" s="41">
        <f t="shared" si="8"/>
        <v>26785.38</v>
      </c>
      <c r="K257" s="41">
        <f t="shared" si="8"/>
        <v>19084.21</v>
      </c>
      <c r="L257" s="41">
        <f t="shared" si="8"/>
        <v>3152817.6599999992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11088.41</v>
      </c>
      <c r="L263" s="19">
        <f>SUM(F263:K263)</f>
        <v>11088.41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11088.41</v>
      </c>
      <c r="L270" s="41">
        <f t="shared" si="9"/>
        <v>11088.41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1532620.2</v>
      </c>
      <c r="G271" s="42">
        <f t="shared" si="11"/>
        <v>661996.44999999995</v>
      </c>
      <c r="H271" s="42">
        <f t="shared" si="11"/>
        <v>813625.74</v>
      </c>
      <c r="I271" s="42">
        <f t="shared" si="11"/>
        <v>98705.68</v>
      </c>
      <c r="J271" s="42">
        <f t="shared" si="11"/>
        <v>26785.38</v>
      </c>
      <c r="K271" s="42">
        <f t="shared" si="11"/>
        <v>30172.62</v>
      </c>
      <c r="L271" s="42">
        <f t="shared" si="11"/>
        <v>3163906.0699999994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42405</v>
      </c>
      <c r="G276" s="18">
        <v>23601.39</v>
      </c>
      <c r="H276" s="18">
        <v>4640</v>
      </c>
      <c r="I276" s="18">
        <v>3437.99</v>
      </c>
      <c r="J276" s="18"/>
      <c r="K276" s="18">
        <v>7301.55</v>
      </c>
      <c r="L276" s="19">
        <f>SUM(F276:K276)</f>
        <v>81385.930000000008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22341.040000000001</v>
      </c>
      <c r="G277" s="18">
        <v>4894.3599999999997</v>
      </c>
      <c r="H277" s="18">
        <v>3570</v>
      </c>
      <c r="I277" s="18"/>
      <c r="J277" s="18"/>
      <c r="K277" s="18">
        <v>128.52000000000001</v>
      </c>
      <c r="L277" s="19">
        <f>SUM(F277:K277)</f>
        <v>30933.920000000002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7250</v>
      </c>
      <c r="G281" s="18">
        <v>1615.9</v>
      </c>
      <c r="H281" s="18">
        <v>10275.6</v>
      </c>
      <c r="I281" s="18"/>
      <c r="J281" s="18"/>
      <c r="K281" s="18"/>
      <c r="L281" s="19">
        <f t="shared" ref="L281:L287" si="12">SUM(F281:K281)</f>
        <v>19141.5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250</v>
      </c>
      <c r="G282" s="18">
        <v>57.69</v>
      </c>
      <c r="H282" s="18">
        <v>679</v>
      </c>
      <c r="I282" s="18"/>
      <c r="J282" s="18"/>
      <c r="K282" s="18"/>
      <c r="L282" s="19">
        <f t="shared" si="12"/>
        <v>986.69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3920.48</v>
      </c>
      <c r="L283" s="19">
        <f t="shared" si="12"/>
        <v>3920.48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72246.040000000008</v>
      </c>
      <c r="G290" s="42">
        <f t="shared" si="13"/>
        <v>30169.34</v>
      </c>
      <c r="H290" s="42">
        <f t="shared" si="13"/>
        <v>19164.599999999999</v>
      </c>
      <c r="I290" s="42">
        <f t="shared" si="13"/>
        <v>3437.99</v>
      </c>
      <c r="J290" s="42">
        <f t="shared" si="13"/>
        <v>0</v>
      </c>
      <c r="K290" s="42">
        <f t="shared" si="13"/>
        <v>11350.550000000001</v>
      </c>
      <c r="L290" s="41">
        <f t="shared" si="13"/>
        <v>136368.52000000002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72246.040000000008</v>
      </c>
      <c r="G338" s="41">
        <f t="shared" si="20"/>
        <v>30169.34</v>
      </c>
      <c r="H338" s="41">
        <f t="shared" si="20"/>
        <v>19164.599999999999</v>
      </c>
      <c r="I338" s="41">
        <f t="shared" si="20"/>
        <v>3437.99</v>
      </c>
      <c r="J338" s="41">
        <f t="shared" si="20"/>
        <v>0</v>
      </c>
      <c r="K338" s="41">
        <f t="shared" si="20"/>
        <v>11350.550000000001</v>
      </c>
      <c r="L338" s="41">
        <f t="shared" si="20"/>
        <v>136368.52000000002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72246.040000000008</v>
      </c>
      <c r="G352" s="41">
        <f>G338</f>
        <v>30169.34</v>
      </c>
      <c r="H352" s="41">
        <f>H338</f>
        <v>19164.599999999999</v>
      </c>
      <c r="I352" s="41">
        <f>I338</f>
        <v>3437.99</v>
      </c>
      <c r="J352" s="41">
        <f>J338</f>
        <v>0</v>
      </c>
      <c r="K352" s="47">
        <f>K338+K351</f>
        <v>11350.550000000001</v>
      </c>
      <c r="L352" s="41">
        <f>L338+L351</f>
        <v>136368.52000000002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73748.05</v>
      </c>
      <c r="I358" s="18"/>
      <c r="J358" s="18"/>
      <c r="K358" s="18"/>
      <c r="L358" s="13">
        <f>SUM(F358:K358)</f>
        <v>73748.05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73748.05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73748.05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134.34</v>
      </c>
      <c r="I396" s="18"/>
      <c r="J396" s="24" t="s">
        <v>289</v>
      </c>
      <c r="K396" s="24" t="s">
        <v>289</v>
      </c>
      <c r="L396" s="56">
        <f t="shared" si="26"/>
        <v>134.34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290.58</v>
      </c>
      <c r="I397" s="18"/>
      <c r="J397" s="24" t="s">
        <v>289</v>
      </c>
      <c r="K397" s="24" t="s">
        <v>289</v>
      </c>
      <c r="L397" s="56">
        <f t="shared" si="26"/>
        <v>290.58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33.799999999999997</v>
      </c>
      <c r="I399" s="18"/>
      <c r="J399" s="24" t="s">
        <v>289</v>
      </c>
      <c r="K399" s="24" t="s">
        <v>289</v>
      </c>
      <c r="L399" s="56">
        <f t="shared" si="26"/>
        <v>33.799999999999997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458.71999999999997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458.71999999999997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458.71999999999997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458.71999999999997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61749</v>
      </c>
      <c r="L415" s="56">
        <f t="shared" si="27"/>
        <v>61749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61749</v>
      </c>
      <c r="L419" s="47">
        <f t="shared" si="28"/>
        <v>61749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61749</v>
      </c>
      <c r="L434" s="47">
        <f t="shared" si="32"/>
        <v>61749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168286.69</v>
      </c>
      <c r="G439" s="18"/>
      <c r="H439" s="18"/>
      <c r="I439" s="56">
        <f t="shared" ref="I439:I445" si="33">SUM(F439:H439)</f>
        <v>168286.69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168286.69</v>
      </c>
      <c r="G446" s="13">
        <f>SUM(G439:G445)</f>
        <v>0</v>
      </c>
      <c r="H446" s="13">
        <f>SUM(H439:H445)</f>
        <v>0</v>
      </c>
      <c r="I446" s="13">
        <f>SUM(I439:I445)</f>
        <v>168286.69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168286.69</v>
      </c>
      <c r="G459" s="18"/>
      <c r="H459" s="18"/>
      <c r="I459" s="56">
        <f t="shared" si="34"/>
        <v>168286.69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168286.69</v>
      </c>
      <c r="G460" s="83">
        <f>SUM(G454:G459)</f>
        <v>0</v>
      </c>
      <c r="H460" s="83">
        <f>SUM(H454:H459)</f>
        <v>0</v>
      </c>
      <c r="I460" s="83">
        <f>SUM(I454:I459)</f>
        <v>168286.69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168286.69</v>
      </c>
      <c r="G461" s="42">
        <f>G452+G460</f>
        <v>0</v>
      </c>
      <c r="H461" s="42">
        <f>H452+H460</f>
        <v>0</v>
      </c>
      <c r="I461" s="42">
        <f>I452+I460</f>
        <v>168286.69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120693.08</v>
      </c>
      <c r="G465" s="18">
        <v>0</v>
      </c>
      <c r="H465" s="18">
        <v>0</v>
      </c>
      <c r="I465" s="18"/>
      <c r="J465" s="18">
        <v>229576.97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3273645.87</v>
      </c>
      <c r="G468" s="18">
        <v>73748.05</v>
      </c>
      <c r="H468" s="18">
        <v>136368.51999999999</v>
      </c>
      <c r="I468" s="18"/>
      <c r="J468" s="18">
        <v>458.72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3273645.87</v>
      </c>
      <c r="G470" s="53">
        <f>SUM(G468:G469)</f>
        <v>73748.05</v>
      </c>
      <c r="H470" s="53">
        <f>SUM(H468:H469)</f>
        <v>136368.51999999999</v>
      </c>
      <c r="I470" s="53">
        <f>SUM(I468:I469)</f>
        <v>0</v>
      </c>
      <c r="J470" s="53">
        <f>SUM(J468:J469)</f>
        <v>458.72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3163906.07</v>
      </c>
      <c r="G472" s="18">
        <v>73748.05</v>
      </c>
      <c r="H472" s="18">
        <v>136368.51999999999</v>
      </c>
      <c r="I472" s="18"/>
      <c r="J472" s="18">
        <v>61749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3163906.07</v>
      </c>
      <c r="G474" s="53">
        <f>SUM(G472:G473)</f>
        <v>73748.05</v>
      </c>
      <c r="H474" s="53">
        <f>SUM(H472:H473)</f>
        <v>136368.51999999999</v>
      </c>
      <c r="I474" s="53">
        <f>SUM(I472:I473)</f>
        <v>0</v>
      </c>
      <c r="J474" s="53">
        <f>SUM(J472:J473)</f>
        <v>61749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230432.88000000035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168286.69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219689.56</v>
      </c>
      <c r="G513" s="24" t="s">
        <v>289</v>
      </c>
      <c r="H513" s="18">
        <v>238538.43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52027.29</v>
      </c>
      <c r="G514" s="24" t="s">
        <v>289</v>
      </c>
      <c r="H514" s="18">
        <v>49295.43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97962.16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271716.84999999998</v>
      </c>
      <c r="G517" s="42">
        <f>SUM(G511:G516)</f>
        <v>0</v>
      </c>
      <c r="H517" s="42">
        <f>SUM(H511:H516)</f>
        <v>287833.86</v>
      </c>
      <c r="I517" s="42">
        <f>SUM(I511:I516)</f>
        <v>97962.16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322619.98</v>
      </c>
      <c r="G521" s="18">
        <v>137809.29999999999</v>
      </c>
      <c r="H521" s="18">
        <v>154786.07999999999</v>
      </c>
      <c r="I521" s="18">
        <v>1745.19</v>
      </c>
      <c r="J521" s="18">
        <v>587.95000000000005</v>
      </c>
      <c r="K521" s="18">
        <v>128.52000000000001</v>
      </c>
      <c r="L521" s="88">
        <f>SUM(F521:K521)</f>
        <v>617677.0199999999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322619.98</v>
      </c>
      <c r="G524" s="108">
        <f t="shared" ref="G524:L524" si="36">SUM(G521:G523)</f>
        <v>137809.29999999999</v>
      </c>
      <c r="H524" s="108">
        <f t="shared" si="36"/>
        <v>154786.07999999999</v>
      </c>
      <c r="I524" s="108">
        <f t="shared" si="36"/>
        <v>1745.19</v>
      </c>
      <c r="J524" s="108">
        <f t="shared" si="36"/>
        <v>587.95000000000005</v>
      </c>
      <c r="K524" s="108">
        <f t="shared" si="36"/>
        <v>128.52000000000001</v>
      </c>
      <c r="L524" s="89">
        <f t="shared" si="36"/>
        <v>617677.0199999999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163540.57</v>
      </c>
      <c r="I526" s="18"/>
      <c r="J526" s="18"/>
      <c r="K526" s="18"/>
      <c r="L526" s="88">
        <f>SUM(F526:K526)</f>
        <v>163540.57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163540.57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163540.57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>
        <v>3920.48</v>
      </c>
      <c r="L531" s="88">
        <f>SUM(F531:K531)</f>
        <v>3920.48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3920.48</v>
      </c>
      <c r="L534" s="89">
        <f t="shared" si="38"/>
        <v>3920.48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3814.68</v>
      </c>
      <c r="I536" s="18"/>
      <c r="J536" s="18"/>
      <c r="K536" s="18"/>
      <c r="L536" s="88">
        <f>SUM(F536:K536)</f>
        <v>3814.68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3814.68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3814.68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1251.32</v>
      </c>
      <c r="G541" s="18">
        <v>95.71</v>
      </c>
      <c r="H541" s="18">
        <v>2499.5300000000002</v>
      </c>
      <c r="I541" s="18"/>
      <c r="J541" s="18"/>
      <c r="K541" s="18"/>
      <c r="L541" s="88">
        <f>SUM(F541:K541)</f>
        <v>3846.5600000000004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1251.32</v>
      </c>
      <c r="G544" s="193">
        <f t="shared" ref="G544:L544" si="40">SUM(G541:G543)</f>
        <v>95.71</v>
      </c>
      <c r="H544" s="193">
        <f t="shared" si="40"/>
        <v>2499.5300000000002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3846.5600000000004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323871.3</v>
      </c>
      <c r="G545" s="89">
        <f t="shared" ref="G545:L545" si="41">G524+G529+G534+G539+G544</f>
        <v>137905.00999999998</v>
      </c>
      <c r="H545" s="89">
        <f t="shared" si="41"/>
        <v>324640.86000000004</v>
      </c>
      <c r="I545" s="89">
        <f t="shared" si="41"/>
        <v>1745.19</v>
      </c>
      <c r="J545" s="89">
        <f t="shared" si="41"/>
        <v>587.95000000000005</v>
      </c>
      <c r="K545" s="89">
        <f t="shared" si="41"/>
        <v>4049</v>
      </c>
      <c r="L545" s="89">
        <f t="shared" si="41"/>
        <v>792799.30999999994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617677.0199999999</v>
      </c>
      <c r="G549" s="87">
        <f>L526</f>
        <v>163540.57</v>
      </c>
      <c r="H549" s="87">
        <f>L531</f>
        <v>3920.48</v>
      </c>
      <c r="I549" s="87">
        <f>L536</f>
        <v>3814.68</v>
      </c>
      <c r="J549" s="87">
        <f>L541</f>
        <v>3846.5600000000004</v>
      </c>
      <c r="K549" s="87">
        <f>SUM(F549:J549)</f>
        <v>792799.30999999994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617677.0199999999</v>
      </c>
      <c r="G552" s="89">
        <f t="shared" si="42"/>
        <v>163540.57</v>
      </c>
      <c r="H552" s="89">
        <f t="shared" si="42"/>
        <v>3920.48</v>
      </c>
      <c r="I552" s="89">
        <f t="shared" si="42"/>
        <v>3814.68</v>
      </c>
      <c r="J552" s="89">
        <f t="shared" si="42"/>
        <v>3846.5600000000004</v>
      </c>
      <c r="K552" s="89">
        <f t="shared" si="42"/>
        <v>792799.30999999994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124764.95</v>
      </c>
      <c r="G582" s="18"/>
      <c r="H582" s="18"/>
      <c r="I582" s="87">
        <f t="shared" si="47"/>
        <v>124764.95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134322.72</v>
      </c>
      <c r="I591" s="18"/>
      <c r="J591" s="18"/>
      <c r="K591" s="104">
        <f t="shared" ref="K591:K597" si="48">SUM(H591:J591)</f>
        <v>134322.72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3846.56</v>
      </c>
      <c r="I592" s="18"/>
      <c r="J592" s="18"/>
      <c r="K592" s="104">
        <f t="shared" si="48"/>
        <v>3846.56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9315.5</v>
      </c>
      <c r="I595" s="18"/>
      <c r="J595" s="18"/>
      <c r="K595" s="104">
        <f t="shared" si="48"/>
        <v>9315.5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147484.78</v>
      </c>
      <c r="I598" s="108">
        <f>SUM(I591:I597)</f>
        <v>0</v>
      </c>
      <c r="J598" s="108">
        <f>SUM(J591:J597)</f>
        <v>0</v>
      </c>
      <c r="K598" s="108">
        <f>SUM(K591:K597)</f>
        <v>147484.78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26785.38</v>
      </c>
      <c r="I604" s="18"/>
      <c r="J604" s="18"/>
      <c r="K604" s="104">
        <f>SUM(H604:J604)</f>
        <v>26785.38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26785.38</v>
      </c>
      <c r="I605" s="108">
        <f>SUM(I602:I604)</f>
        <v>0</v>
      </c>
      <c r="J605" s="108">
        <f>SUM(J602:J604)</f>
        <v>0</v>
      </c>
      <c r="K605" s="108">
        <f>SUM(K602:K604)</f>
        <v>26785.38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14532.25</v>
      </c>
      <c r="G611" s="18">
        <v>3316.26</v>
      </c>
      <c r="H611" s="18"/>
      <c r="I611" s="18"/>
      <c r="J611" s="18"/>
      <c r="K611" s="18"/>
      <c r="L611" s="88">
        <f>SUM(F611:K611)</f>
        <v>17848.510000000002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14532.25</v>
      </c>
      <c r="G614" s="108">
        <f t="shared" si="49"/>
        <v>3316.26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17848.510000000002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231991.46</v>
      </c>
      <c r="H617" s="109">
        <f>SUM(F52)</f>
        <v>231991.46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1881.4069999999974</v>
      </c>
      <c r="H618" s="109">
        <f>SUM(G52)</f>
        <v>1881.41</v>
      </c>
      <c r="I618" s="121" t="s">
        <v>892</v>
      </c>
      <c r="J618" s="109">
        <f>G618-H618</f>
        <v>-3.0000000026575435E-3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168286.69</v>
      </c>
      <c r="H621" s="109">
        <f>SUM(J52)</f>
        <v>168286.69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230432.88</v>
      </c>
      <c r="H622" s="109">
        <f>F476</f>
        <v>230432.88000000035</v>
      </c>
      <c r="I622" s="121" t="s">
        <v>101</v>
      </c>
      <c r="J622" s="109">
        <f t="shared" ref="J622:J655" si="50">G622-H622</f>
        <v>-3.4924596548080444E-10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168286.69</v>
      </c>
      <c r="H626" s="109">
        <f>J476</f>
        <v>168286.69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3273645.8699999996</v>
      </c>
      <c r="H627" s="104">
        <f>SUM(F468)</f>
        <v>3273645.87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73748.05</v>
      </c>
      <c r="H628" s="104">
        <f>SUM(G468)</f>
        <v>73748.05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136368.51999999999</v>
      </c>
      <c r="H629" s="104">
        <f>SUM(H468)</f>
        <v>136368.51999999999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458.72</v>
      </c>
      <c r="H631" s="104">
        <f>SUM(J468)</f>
        <v>458.72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3163906.0699999994</v>
      </c>
      <c r="H632" s="104">
        <f>SUM(F472)</f>
        <v>3163906.07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136368.52000000002</v>
      </c>
      <c r="H633" s="104">
        <f>SUM(H472)</f>
        <v>136368.51999999999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73748.05</v>
      </c>
      <c r="H635" s="104">
        <f>SUM(G472)</f>
        <v>73748.05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458.71999999999997</v>
      </c>
      <c r="H637" s="164">
        <f>SUM(J468)</f>
        <v>458.72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61749</v>
      </c>
      <c r="H638" s="164">
        <f>SUM(J472)</f>
        <v>61749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168286.69</v>
      </c>
      <c r="H639" s="104">
        <f>SUM(F461)</f>
        <v>168286.69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168286.69</v>
      </c>
      <c r="H642" s="104">
        <f>SUM(I461)</f>
        <v>168286.69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458.72</v>
      </c>
      <c r="H644" s="104">
        <f>H408</f>
        <v>458.71999999999997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458.72</v>
      </c>
      <c r="H646" s="104">
        <f>L408</f>
        <v>458.71999999999997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147484.78</v>
      </c>
      <c r="H647" s="104">
        <f>L208+L226+L244</f>
        <v>147484.78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26785.38</v>
      </c>
      <c r="H648" s="104">
        <f>(J257+J338)-(J255+J336)</f>
        <v>26785.38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147484.78</v>
      </c>
      <c r="H649" s="104">
        <f>H598</f>
        <v>147484.78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11088.41</v>
      </c>
      <c r="H652" s="104">
        <f>K263+K345</f>
        <v>11088.41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-3.0000004917383194E-3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3362934.2299999991</v>
      </c>
      <c r="G660" s="19">
        <f>(L229+L309+L359)</f>
        <v>0</v>
      </c>
      <c r="H660" s="19">
        <f>(L247+L328+L360)</f>
        <v>0</v>
      </c>
      <c r="I660" s="19">
        <f>SUM(F660:H660)</f>
        <v>3362934.2299999991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18913.009999999998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18913.009999999998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147484.78</v>
      </c>
      <c r="G662" s="19">
        <f>(L226+L306)-(J226+J306)</f>
        <v>0</v>
      </c>
      <c r="H662" s="19">
        <f>(L244+L325)-(J244+J325)</f>
        <v>0</v>
      </c>
      <c r="I662" s="19">
        <f>SUM(F662:H662)</f>
        <v>147484.78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169398.84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169398.84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3027137.5999999992</v>
      </c>
      <c r="G664" s="19">
        <f>G660-SUM(G661:G663)</f>
        <v>0</v>
      </c>
      <c r="H664" s="19">
        <f>H660-SUM(H661:H663)</f>
        <v>0</v>
      </c>
      <c r="I664" s="19">
        <f>I660-SUM(I661:I663)</f>
        <v>3027137.5999999992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163.22</v>
      </c>
      <c r="G665" s="248"/>
      <c r="H665" s="248"/>
      <c r="I665" s="19">
        <f>SUM(F665:H665)</f>
        <v>163.22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18546.36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18546.36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18546.36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18546.36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BETHLEHEM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943423.3</v>
      </c>
      <c r="C9" s="229">
        <f>'DOE25'!G197+'DOE25'!G215+'DOE25'!G233+'DOE25'!G276+'DOE25'!G295+'DOE25'!G314</f>
        <v>402333.58</v>
      </c>
    </row>
    <row r="10" spans="1:3" x14ac:dyDescent="0.2">
      <c r="A10" t="s">
        <v>779</v>
      </c>
      <c r="B10" s="240">
        <v>834384.98</v>
      </c>
      <c r="C10" s="240">
        <v>393810.93</v>
      </c>
    </row>
    <row r="11" spans="1:3" x14ac:dyDescent="0.2">
      <c r="A11" t="s">
        <v>780</v>
      </c>
      <c r="B11" s="240">
        <v>75090.89</v>
      </c>
      <c r="C11" s="240">
        <v>5925.67</v>
      </c>
    </row>
    <row r="12" spans="1:3" x14ac:dyDescent="0.2">
      <c r="A12" t="s">
        <v>781</v>
      </c>
      <c r="B12" s="240">
        <v>33947.43</v>
      </c>
      <c r="C12" s="240">
        <v>2596.98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943423.3</v>
      </c>
      <c r="C13" s="231">
        <f>SUM(C10:C12)</f>
        <v>402333.57999999996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344961.01999999996</v>
      </c>
      <c r="C18" s="229">
        <f>'DOE25'!G198+'DOE25'!G216+'DOE25'!G234+'DOE25'!G277+'DOE25'!G296+'DOE25'!G315</f>
        <v>142703.65999999997</v>
      </c>
    </row>
    <row r="19" spans="1:3" x14ac:dyDescent="0.2">
      <c r="A19" t="s">
        <v>779</v>
      </c>
      <c r="B19" s="240">
        <v>183345.52</v>
      </c>
      <c r="C19" s="240">
        <v>60804.81</v>
      </c>
    </row>
    <row r="20" spans="1:3" x14ac:dyDescent="0.2">
      <c r="A20" t="s">
        <v>780</v>
      </c>
      <c r="B20" s="240">
        <v>161615.5</v>
      </c>
      <c r="C20" s="240">
        <v>81898.850000000006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344961.02</v>
      </c>
      <c r="C22" s="231">
        <f>SUM(C19:C21)</f>
        <v>142703.66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BETHLEHEM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1911189.6599999997</v>
      </c>
      <c r="D5" s="20">
        <f>SUM('DOE25'!L197:L200)+SUM('DOE25'!L215:L218)+SUM('DOE25'!L233:L236)-F5-G5</f>
        <v>1910360.4499999997</v>
      </c>
      <c r="E5" s="243"/>
      <c r="F5" s="255">
        <f>SUM('DOE25'!J197:J200)+SUM('DOE25'!J215:J218)+SUM('DOE25'!J233:J236)</f>
        <v>829.21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299205.05</v>
      </c>
      <c r="D6" s="20">
        <f>'DOE25'!L202+'DOE25'!L220+'DOE25'!L238-F6-G6</f>
        <v>297228.05</v>
      </c>
      <c r="E6" s="243"/>
      <c r="F6" s="255">
        <f>'DOE25'!J202+'DOE25'!J220+'DOE25'!J238</f>
        <v>1977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30954.010000000002</v>
      </c>
      <c r="D7" s="20">
        <f>'DOE25'!L203+'DOE25'!L221+'DOE25'!L239-F7-G7</f>
        <v>13884.51</v>
      </c>
      <c r="E7" s="243"/>
      <c r="F7" s="255">
        <f>'DOE25'!J203+'DOE25'!J221+'DOE25'!J239</f>
        <v>7131.81</v>
      </c>
      <c r="G7" s="53">
        <f>'DOE25'!K203+'DOE25'!K221+'DOE25'!K239</f>
        <v>9937.69</v>
      </c>
      <c r="H7" s="259"/>
    </row>
    <row r="8" spans="1:9" x14ac:dyDescent="0.2">
      <c r="A8" s="32">
        <v>2300</v>
      </c>
      <c r="B8" t="s">
        <v>802</v>
      </c>
      <c r="C8" s="245">
        <f t="shared" si="0"/>
        <v>86005.619999999981</v>
      </c>
      <c r="D8" s="243"/>
      <c r="E8" s="20">
        <f>'DOE25'!L204+'DOE25'!L222+'DOE25'!L240-F8-G8-D9-D11</f>
        <v>76859.099999999977</v>
      </c>
      <c r="F8" s="255">
        <f>'DOE25'!J204+'DOE25'!J222+'DOE25'!J240</f>
        <v>0</v>
      </c>
      <c r="G8" s="53">
        <f>'DOE25'!K204+'DOE25'!K222+'DOE25'!K240</f>
        <v>9146.52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36066.6</v>
      </c>
      <c r="D9" s="244">
        <v>36066.6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8796</v>
      </c>
      <c r="D10" s="243"/>
      <c r="E10" s="244">
        <v>8796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19046.38</v>
      </c>
      <c r="D11" s="244">
        <v>19046.38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260549.96000000002</v>
      </c>
      <c r="D12" s="20">
        <f>'DOE25'!L205+'DOE25'!L223+'DOE25'!L241-F12-G12</f>
        <v>260549.96000000002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362315.6</v>
      </c>
      <c r="D14" s="20">
        <f>'DOE25'!L207+'DOE25'!L225+'DOE25'!L243-F14-G14</f>
        <v>345468.24</v>
      </c>
      <c r="E14" s="243"/>
      <c r="F14" s="255">
        <f>'DOE25'!J207+'DOE25'!J225+'DOE25'!J243</f>
        <v>16847.36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147484.78</v>
      </c>
      <c r="D15" s="20">
        <f>'DOE25'!L208+'DOE25'!L226+'DOE25'!L244-F15-G15</f>
        <v>147484.78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73748.05</v>
      </c>
      <c r="D29" s="20">
        <f>'DOE25'!L358+'DOE25'!L359+'DOE25'!L360-'DOE25'!I367-F29-G29</f>
        <v>73748.05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136368.52000000002</v>
      </c>
      <c r="D31" s="20">
        <f>'DOE25'!L290+'DOE25'!L309+'DOE25'!L328+'DOE25'!L333+'DOE25'!L334+'DOE25'!L335-F31-G31</f>
        <v>125017.97000000002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11350.550000000001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3228854.9899999993</v>
      </c>
      <c r="E33" s="246">
        <f>SUM(E5:E31)</f>
        <v>85655.099999999977</v>
      </c>
      <c r="F33" s="246">
        <f>SUM(F5:F31)</f>
        <v>26785.38</v>
      </c>
      <c r="G33" s="246">
        <f>SUM(G5:G31)</f>
        <v>30434.760000000002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85655.099999999977</v>
      </c>
      <c r="E35" s="249"/>
    </row>
    <row r="36" spans="2:8" ht="12" thickTop="1" x14ac:dyDescent="0.2">
      <c r="B36" t="s">
        <v>815</v>
      </c>
      <c r="D36" s="20">
        <f>D33</f>
        <v>3228854.9899999993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182011.55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168286.69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40345.769999999997</v>
      </c>
      <c r="D11" s="95">
        <f>'DOE25'!G12</f>
        <v>-16292.37</v>
      </c>
      <c r="E11" s="95">
        <f>'DOE25'!H12</f>
        <v>-24053.4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7936.45</v>
      </c>
      <c r="D12" s="95">
        <f>'DOE25'!G13</f>
        <v>18173.776999999998</v>
      </c>
      <c r="E12" s="95">
        <f>'DOE25'!H13</f>
        <v>24053.4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1697.69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231991.46</v>
      </c>
      <c r="D18" s="41">
        <f>SUM(D8:D17)</f>
        <v>1881.4069999999974</v>
      </c>
      <c r="E18" s="41">
        <f>SUM(E8:E17)</f>
        <v>0</v>
      </c>
      <c r="F18" s="41">
        <f>SUM(F8:F17)</f>
        <v>0</v>
      </c>
      <c r="G18" s="41">
        <f>SUM(G8:G17)</f>
        <v>168286.69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1558.58</v>
      </c>
      <c r="D23" s="95">
        <f>'DOE25'!G24</f>
        <v>1881.41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1558.58</v>
      </c>
      <c r="D31" s="41">
        <f>SUM(D21:D30)</f>
        <v>1881.41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4999.99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168286.69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150432.89000000001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230432.88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168286.69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231991.46</v>
      </c>
      <c r="D51" s="41">
        <f>D50+D31</f>
        <v>1881.41</v>
      </c>
      <c r="E51" s="41">
        <f>E50+E31</f>
        <v>0</v>
      </c>
      <c r="F51" s="41">
        <f>F50+F31</f>
        <v>0</v>
      </c>
      <c r="G51" s="41">
        <f>G50+G31</f>
        <v>168286.69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2170614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683.35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458.72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18650.25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37578.300000000003</v>
      </c>
      <c r="D61" s="95">
        <f>SUM('DOE25'!G98:G110)</f>
        <v>262.76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38261.65</v>
      </c>
      <c r="D62" s="130">
        <f>SUM(D57:D61)</f>
        <v>18913.009999999998</v>
      </c>
      <c r="E62" s="130">
        <f>SUM(E57:E61)</f>
        <v>0</v>
      </c>
      <c r="F62" s="130">
        <f>SUM(F57:F61)</f>
        <v>0</v>
      </c>
      <c r="G62" s="130">
        <f>SUM(G57:G61)</f>
        <v>458.72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2208875.65</v>
      </c>
      <c r="D63" s="22">
        <f>D56+D62</f>
        <v>18913.009999999998</v>
      </c>
      <c r="E63" s="22">
        <f>E56+E62</f>
        <v>0</v>
      </c>
      <c r="F63" s="22">
        <f>F56+F62</f>
        <v>0</v>
      </c>
      <c r="G63" s="22">
        <f>G56+G62</f>
        <v>458.72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601713.28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276436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878149.28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785.84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785.84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61695.6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939844.88</v>
      </c>
      <c r="D81" s="130">
        <f>SUM(D79:D80)+D78+D70</f>
        <v>785.84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46798.62</v>
      </c>
      <c r="D88" s="95">
        <f>SUM('DOE25'!G153:G161)</f>
        <v>42960.79</v>
      </c>
      <c r="E88" s="95">
        <f>SUM('DOE25'!H153:H161)</f>
        <v>136368.51999999999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16377.72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63176.340000000004</v>
      </c>
      <c r="D91" s="131">
        <f>SUM(D85:D90)</f>
        <v>42960.79</v>
      </c>
      <c r="E91" s="131">
        <f>SUM(E85:E90)</f>
        <v>136368.51999999999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11088.41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61749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61749</v>
      </c>
      <c r="D103" s="86">
        <f>SUM(D93:D102)</f>
        <v>11088.41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3273645.8699999996</v>
      </c>
      <c r="D104" s="86">
        <f>D63+D81+D91+D103</f>
        <v>73748.05</v>
      </c>
      <c r="E104" s="86">
        <f>E63+E81+E91+E103</f>
        <v>136368.51999999999</v>
      </c>
      <c r="F104" s="86">
        <f>F63+F81+F91+F103</f>
        <v>0</v>
      </c>
      <c r="G104" s="86">
        <f>G63+G81+G103</f>
        <v>458.72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1293641.1599999999</v>
      </c>
      <c r="D109" s="24" t="s">
        <v>289</v>
      </c>
      <c r="E109" s="95">
        <f>('DOE25'!L276)+('DOE25'!L295)+('DOE25'!L314)</f>
        <v>81385.930000000008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617548.49999999988</v>
      </c>
      <c r="D110" s="24" t="s">
        <v>289</v>
      </c>
      <c r="E110" s="95">
        <f>('DOE25'!L277)+('DOE25'!L296)+('DOE25'!L315)</f>
        <v>30933.920000000002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1911189.6599999997</v>
      </c>
      <c r="D115" s="86">
        <f>SUM(D109:D114)</f>
        <v>0</v>
      </c>
      <c r="E115" s="86">
        <f>SUM(E109:E114)</f>
        <v>112319.85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299205.05</v>
      </c>
      <c r="D118" s="24" t="s">
        <v>289</v>
      </c>
      <c r="E118" s="95">
        <f>+('DOE25'!L281)+('DOE25'!L300)+('DOE25'!L319)</f>
        <v>19141.5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30954.010000000002</v>
      </c>
      <c r="D119" s="24" t="s">
        <v>289</v>
      </c>
      <c r="E119" s="95">
        <f>+('DOE25'!L282)+('DOE25'!L301)+('DOE25'!L320)</f>
        <v>986.69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141118.59999999998</v>
      </c>
      <c r="D120" s="24" t="s">
        <v>289</v>
      </c>
      <c r="E120" s="95">
        <f>+('DOE25'!L283)+('DOE25'!L302)+('DOE25'!L321)</f>
        <v>3920.48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260549.96000000002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362315.6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147484.78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73748.05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1241628</v>
      </c>
      <c r="D128" s="86">
        <f>SUM(D118:D127)</f>
        <v>73748.05</v>
      </c>
      <c r="E128" s="86">
        <f>SUM(E118:E127)</f>
        <v>24048.67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61749</v>
      </c>
    </row>
    <row r="135" spans="1:7" x14ac:dyDescent="0.2">
      <c r="A135" t="s">
        <v>233</v>
      </c>
      <c r="B135" s="32" t="s">
        <v>234</v>
      </c>
      <c r="C135" s="95">
        <f>'DOE25'!L263</f>
        <v>11088.41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458.71999999999997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-458.71999999999997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11088.41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61749</v>
      </c>
    </row>
    <row r="145" spans="1:9" ht="12.75" thickTop="1" thickBot="1" x14ac:dyDescent="0.25">
      <c r="A145" s="33" t="s">
        <v>244</v>
      </c>
      <c r="C145" s="86">
        <f>(C115+C128+C144)</f>
        <v>3163906.07</v>
      </c>
      <c r="D145" s="86">
        <f>(D115+D128+D144)</f>
        <v>73748.05</v>
      </c>
      <c r="E145" s="86">
        <f>(E115+E128+E144)</f>
        <v>136368.52000000002</v>
      </c>
      <c r="F145" s="86">
        <f>(F115+F128+F144)</f>
        <v>0</v>
      </c>
      <c r="G145" s="86">
        <f>(G115+G128+G144)</f>
        <v>61749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BETHLEHEM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18546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18546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1375027</v>
      </c>
      <c r="D10" s="182">
        <f>ROUND((C10/$C$28)*100,1)</f>
        <v>41.1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648482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318347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31941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145039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260550</v>
      </c>
      <c r="D18" s="182">
        <f t="shared" si="0"/>
        <v>7.8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362316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147485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54834.990000000005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3344021.99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3344021.99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2170614</v>
      </c>
      <c r="D35" s="182">
        <f t="shared" ref="D35:D40" si="1">ROUND((C35/$C$41)*100,1)</f>
        <v>64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38720.370000000112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878149</v>
      </c>
      <c r="D37" s="182">
        <f t="shared" si="1"/>
        <v>25.9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62481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242506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3392470.37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BETHLEHEM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2016-09-09T13:21:49Z</dcterms:modified>
</cp:coreProperties>
</file>