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F661" i="1" s="1"/>
  <c r="I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5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C113" i="2"/>
  <c r="E113" i="2"/>
  <c r="E114" i="2"/>
  <c r="D115" i="2"/>
  <c r="F115" i="2"/>
  <c r="G115" i="2"/>
  <c r="C118" i="2"/>
  <c r="E118" i="2"/>
  <c r="E119" i="2"/>
  <c r="E120" i="2"/>
  <c r="E121" i="2"/>
  <c r="C122" i="2"/>
  <c r="E122" i="2"/>
  <c r="E123" i="2"/>
  <c r="E124" i="2"/>
  <c r="C125" i="2"/>
  <c r="E125" i="2"/>
  <c r="D127" i="2"/>
  <c r="D128" i="2" s="1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L524" i="1"/>
  <c r="F529" i="1"/>
  <c r="G529" i="1"/>
  <c r="G545" i="1" s="1"/>
  <c r="H529" i="1"/>
  <c r="H545" i="1" s="1"/>
  <c r="I529" i="1"/>
  <c r="J529" i="1"/>
  <c r="K529" i="1"/>
  <c r="L529" i="1"/>
  <c r="L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J639" i="1" s="1"/>
  <c r="H639" i="1"/>
  <c r="G640" i="1"/>
  <c r="H640" i="1"/>
  <c r="G641" i="1"/>
  <c r="H641" i="1"/>
  <c r="G643" i="1"/>
  <c r="H643" i="1"/>
  <c r="G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G164" i="2"/>
  <c r="C18" i="2"/>
  <c r="C26" i="10"/>
  <c r="L328" i="1"/>
  <c r="L351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C78" i="2"/>
  <c r="D50" i="2"/>
  <c r="G157" i="2"/>
  <c r="F18" i="2"/>
  <c r="G161" i="2"/>
  <c r="G156" i="2"/>
  <c r="E103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L419" i="1"/>
  <c r="D81" i="2"/>
  <c r="I169" i="1"/>
  <c r="H169" i="1"/>
  <c r="J643" i="1"/>
  <c r="J476" i="1"/>
  <c r="H626" i="1" s="1"/>
  <c r="I476" i="1"/>
  <c r="H625" i="1" s="1"/>
  <c r="J625" i="1" s="1"/>
  <c r="G476" i="1"/>
  <c r="H623" i="1" s="1"/>
  <c r="J623" i="1" s="1"/>
  <c r="F169" i="1"/>
  <c r="J140" i="1"/>
  <c r="F571" i="1"/>
  <c r="I552" i="1"/>
  <c r="K550" i="1"/>
  <c r="G22" i="2"/>
  <c r="J552" i="1"/>
  <c r="H140" i="1"/>
  <c r="L401" i="1"/>
  <c r="C139" i="2" s="1"/>
  <c r="L393" i="1"/>
  <c r="C138" i="2" s="1"/>
  <c r="F22" i="13"/>
  <c r="C22" i="13" s="1"/>
  <c r="H25" i="13"/>
  <c r="C25" i="13" s="1"/>
  <c r="J651" i="1"/>
  <c r="J640" i="1"/>
  <c r="J634" i="1"/>
  <c r="H571" i="1"/>
  <c r="L560" i="1"/>
  <c r="J545" i="1"/>
  <c r="H338" i="1"/>
  <c r="H352" i="1" s="1"/>
  <c r="G192" i="1"/>
  <c r="H192" i="1"/>
  <c r="E128" i="2"/>
  <c r="F552" i="1"/>
  <c r="C35" i="10"/>
  <c r="L309" i="1"/>
  <c r="E16" i="13"/>
  <c r="J655" i="1"/>
  <c r="J645" i="1"/>
  <c r="L570" i="1"/>
  <c r="I571" i="1"/>
  <c r="I545" i="1"/>
  <c r="J636" i="1"/>
  <c r="G36" i="2"/>
  <c r="L565" i="1"/>
  <c r="K551" i="1"/>
  <c r="C16" i="13"/>
  <c r="H33" i="13"/>
  <c r="F112" i="1" l="1"/>
  <c r="A13" i="12"/>
  <c r="K598" i="1"/>
  <c r="G647" i="1" s="1"/>
  <c r="J644" i="1"/>
  <c r="K549" i="1"/>
  <c r="K552" i="1" s="1"/>
  <c r="H476" i="1"/>
  <c r="H624" i="1" s="1"/>
  <c r="J624" i="1" s="1"/>
  <c r="L362" i="1"/>
  <c r="G635" i="1" s="1"/>
  <c r="J635" i="1" s="1"/>
  <c r="D145" i="2"/>
  <c r="C17" i="10"/>
  <c r="L290" i="1"/>
  <c r="E112" i="2"/>
  <c r="E115" i="2" s="1"/>
  <c r="E145" i="2" s="1"/>
  <c r="C10" i="10"/>
  <c r="K271" i="1"/>
  <c r="C130" i="2"/>
  <c r="I257" i="1"/>
  <c r="I271" i="1" s="1"/>
  <c r="D14" i="13"/>
  <c r="C14" i="13" s="1"/>
  <c r="C123" i="2"/>
  <c r="C121" i="2"/>
  <c r="C115" i="2"/>
  <c r="D5" i="13"/>
  <c r="C5" i="13" s="1"/>
  <c r="C70" i="2"/>
  <c r="H52" i="1"/>
  <c r="H619" i="1" s="1"/>
  <c r="H257" i="1"/>
  <c r="H271" i="1" s="1"/>
  <c r="D15" i="13"/>
  <c r="C15" i="13" s="1"/>
  <c r="H647" i="1"/>
  <c r="F662" i="1"/>
  <c r="I662" i="1" s="1"/>
  <c r="L211" i="1"/>
  <c r="L257" i="1" s="1"/>
  <c r="L271" i="1" s="1"/>
  <c r="G632" i="1" s="1"/>
  <c r="J632" i="1" s="1"/>
  <c r="J622" i="1"/>
  <c r="J649" i="1"/>
  <c r="H660" i="1"/>
  <c r="H664" i="1" s="1"/>
  <c r="H672" i="1" s="1"/>
  <c r="C6" i="10" s="1"/>
  <c r="E33" i="13"/>
  <c r="D35" i="13" s="1"/>
  <c r="C120" i="2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F193" i="1" l="1"/>
  <c r="G627" i="1" s="1"/>
  <c r="J627" i="1" s="1"/>
  <c r="J647" i="1"/>
  <c r="H646" i="1"/>
  <c r="J646" i="1" s="1"/>
  <c r="D31" i="13"/>
  <c r="C31" i="13" s="1"/>
  <c r="L338" i="1"/>
  <c r="L352" i="1" s="1"/>
  <c r="G633" i="1" s="1"/>
  <c r="J633" i="1" s="1"/>
  <c r="C144" i="2"/>
  <c r="C28" i="10"/>
  <c r="D23" i="10" s="1"/>
  <c r="C128" i="2"/>
  <c r="F660" i="1"/>
  <c r="F664" i="1" s="1"/>
  <c r="F667" i="1" s="1"/>
  <c r="G672" i="1"/>
  <c r="C5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15" i="10" l="1"/>
  <c r="D25" i="10"/>
  <c r="C145" i="2"/>
  <c r="D20" i="10"/>
  <c r="D19" i="10"/>
  <c r="D22" i="10"/>
  <c r="D13" i="10"/>
  <c r="D11" i="10"/>
  <c r="D21" i="10"/>
  <c r="D27" i="10"/>
  <c r="D18" i="10"/>
  <c r="D17" i="10"/>
  <c r="D12" i="10"/>
  <c r="D24" i="10"/>
  <c r="D10" i="10"/>
  <c r="D26" i="10"/>
  <c r="C30" i="10"/>
  <c r="D16" i="10"/>
  <c r="I660" i="1"/>
  <c r="I664" i="1" s="1"/>
  <c r="I672" i="1" s="1"/>
  <c r="C7" i="10" s="1"/>
  <c r="F672" i="1"/>
  <c r="C4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<sst xmlns="http://schemas.openxmlformats.org/spreadsheetml/2006/main" count="3955" uniqueCount="913">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</sst>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38" activePane="bottomRight" state="frozen"/>
      <selection pane="topRight" activeCell="F1" sqref="F1"/>
      <selection pane="bottomLeft" activeCell="A4" sqref="A4"/>
      <selection pane="bottomRight" activeCell="H541" sqref="H54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75</v>
      </c>
      <c r="C2" s="21">
        <v>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291663.11</v>
      </c>
      <c r="G9" s="18">
        <v>14032.14</v>
      </c>
      <c r="H9" s="18">
        <v>-26130.19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971.61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11889.28</v>
      </c>
      <c r="H13" s="18">
        <v>27239.67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12334.22</v>
      </c>
      <c r="G14" s="18">
        <v>28.2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303997.32999999996</v>
      </c>
      <c r="G19" s="41">
        <f>SUM(G9:G18)</f>
        <v>25949.62</v>
      </c>
      <c r="H19" s="41">
        <f>SUM(H9:H18)</f>
        <v>1109.4799999999996</v>
      </c>
      <c r="I19" s="41">
        <f>SUM(I9:I18)</f>
        <v>0</v>
      </c>
      <c r="J19" s="41">
        <f>SUM(J9:J18)</f>
        <v>971.61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53395.360000000001</v>
      </c>
      <c r="G24" s="18">
        <v>24694.6</v>
      </c>
      <c r="H24" s="18">
        <v>609.51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453.52</v>
      </c>
      <c r="G30" s="18">
        <v>915.99</v>
      </c>
      <c r="H30" s="18">
        <v>220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53848.88</v>
      </c>
      <c r="G32" s="41">
        <f>SUM(G22:G31)</f>
        <v>25610.59</v>
      </c>
      <c r="H32" s="41">
        <f>SUM(H22:H31)</f>
        <v>829.51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339.03</v>
      </c>
      <c r="H48" s="18">
        <v>279.97000000000003</v>
      </c>
      <c r="I48" s="18"/>
      <c r="J48" s="13">
        <f>SUM(I459)</f>
        <v>971.61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162516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87632.45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250148.45</v>
      </c>
      <c r="G51" s="41">
        <f>SUM(G35:G50)</f>
        <v>339.03</v>
      </c>
      <c r="H51" s="41">
        <f>SUM(H35:H50)</f>
        <v>279.97000000000003</v>
      </c>
      <c r="I51" s="41">
        <f>SUM(I35:I50)</f>
        <v>0</v>
      </c>
      <c r="J51" s="41">
        <f>SUM(J35:J50)</f>
        <v>971.61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303997.33</v>
      </c>
      <c r="G52" s="41">
        <f>G51+G32</f>
        <v>25949.62</v>
      </c>
      <c r="H52" s="41">
        <f>H51+H32</f>
        <v>1109.48</v>
      </c>
      <c r="I52" s="41">
        <f>I51+I32</f>
        <v>0</v>
      </c>
      <c r="J52" s="41">
        <f>J51+J32</f>
        <v>971.61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3731772.02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3731772.02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13813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34218.47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48031.47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66.64</v>
      </c>
      <c r="G96" s="18">
        <v>2.4500000000000002</v>
      </c>
      <c r="H96" s="18"/>
      <c r="I96" s="18"/>
      <c r="J96" s="18">
        <v>1.57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50798.04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25627.01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26248.240000000002</v>
      </c>
      <c r="G110" s="18"/>
      <c r="H110" s="18">
        <v>500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51941.89</v>
      </c>
      <c r="G111" s="41">
        <f>SUM(G96:G110)</f>
        <v>50800.49</v>
      </c>
      <c r="H111" s="41">
        <f>SUM(H96:H110)</f>
        <v>500</v>
      </c>
      <c r="I111" s="41">
        <f>SUM(I96:I110)</f>
        <v>0</v>
      </c>
      <c r="J111" s="41">
        <f>SUM(J96:J110)</f>
        <v>1.57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3831745.3800000004</v>
      </c>
      <c r="G112" s="41">
        <f>G60+G111</f>
        <v>50800.49</v>
      </c>
      <c r="H112" s="41">
        <f>H60+H79+H94+H111</f>
        <v>500</v>
      </c>
      <c r="I112" s="41">
        <f>I60+I111</f>
        <v>0</v>
      </c>
      <c r="J112" s="41">
        <f>J60+J111</f>
        <v>1.57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1181748.98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618783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1543.22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1802075.2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1237.32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1237.32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1802075.2</v>
      </c>
      <c r="G140" s="41">
        <f>G121+SUM(G136:G137)</f>
        <v>1237.32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109368.14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40027.15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80779.22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49267.76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49267.76</v>
      </c>
      <c r="G162" s="41">
        <f>SUM(G150:G161)</f>
        <v>80779.22</v>
      </c>
      <c r="H162" s="41">
        <f>SUM(H150:H161)</f>
        <v>149395.29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1987.33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51255.090000000004</v>
      </c>
      <c r="G169" s="41">
        <f>G147+G162+SUM(G163:G168)</f>
        <v>80779.22</v>
      </c>
      <c r="H169" s="41">
        <f>H147+H162+SUM(H163:H168)</f>
        <v>149395.29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25000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25000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25000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5685075.6699999999</v>
      </c>
      <c r="G193" s="47">
        <f>G112+G140+G169+G192</f>
        <v>157817.03</v>
      </c>
      <c r="H193" s="47">
        <f>H112+H140+H169+H192</f>
        <v>149895.29</v>
      </c>
      <c r="I193" s="47">
        <f>I112+I140+I169+I192</f>
        <v>0</v>
      </c>
      <c r="J193" s="47">
        <f>J112+J140+J192</f>
        <v>1.57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1666347.78</v>
      </c>
      <c r="G197" s="18">
        <v>853085.84</v>
      </c>
      <c r="H197" s="18">
        <v>13447.86</v>
      </c>
      <c r="I197" s="18">
        <v>44728.05</v>
      </c>
      <c r="J197" s="18">
        <v>47515.79</v>
      </c>
      <c r="K197" s="18">
        <v>9208</v>
      </c>
      <c r="L197" s="19">
        <f>SUM(F197:K197)</f>
        <v>2634333.3199999998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515392.41</v>
      </c>
      <c r="G198" s="18">
        <v>202644.99</v>
      </c>
      <c r="H198" s="18">
        <v>140921.07999999999</v>
      </c>
      <c r="I198" s="18">
        <v>579.54</v>
      </c>
      <c r="J198" s="18">
        <v>1267</v>
      </c>
      <c r="K198" s="18">
        <v>850</v>
      </c>
      <c r="L198" s="19">
        <f>SUM(F198:K198)</f>
        <v>861655.0199999999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54407.72</v>
      </c>
      <c r="G200" s="18">
        <v>11443.59</v>
      </c>
      <c r="H200" s="18">
        <v>7023.55</v>
      </c>
      <c r="I200" s="18">
        <v>4171.4399999999996</v>
      </c>
      <c r="J200" s="18">
        <v>1876.8</v>
      </c>
      <c r="K200" s="18">
        <v>4275.43</v>
      </c>
      <c r="L200" s="19">
        <f>SUM(F200:K200)</f>
        <v>83198.53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176614.19</v>
      </c>
      <c r="G202" s="18">
        <v>90567.039999999994</v>
      </c>
      <c r="H202" s="18">
        <v>182831.14</v>
      </c>
      <c r="I202" s="18">
        <v>3928.43</v>
      </c>
      <c r="J202" s="18"/>
      <c r="K202" s="18"/>
      <c r="L202" s="19">
        <f t="shared" ref="L202:L208" si="0">SUM(F202:K202)</f>
        <v>453940.8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23562</v>
      </c>
      <c r="G203" s="18">
        <v>56011.73</v>
      </c>
      <c r="H203" s="18"/>
      <c r="I203" s="18">
        <v>4988.72</v>
      </c>
      <c r="J203" s="18"/>
      <c r="K203" s="18"/>
      <c r="L203" s="19">
        <f t="shared" si="0"/>
        <v>84562.450000000012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6200</v>
      </c>
      <c r="G204" s="18">
        <v>466.65</v>
      </c>
      <c r="H204" s="18">
        <v>199064.12</v>
      </c>
      <c r="I204" s="18">
        <v>1739.35</v>
      </c>
      <c r="J204" s="18"/>
      <c r="K204" s="18">
        <v>2622.22</v>
      </c>
      <c r="L204" s="19">
        <f t="shared" si="0"/>
        <v>210092.34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219330.96</v>
      </c>
      <c r="G205" s="18">
        <v>103556.75</v>
      </c>
      <c r="H205" s="18">
        <v>2488.16</v>
      </c>
      <c r="I205" s="18">
        <v>1444.5</v>
      </c>
      <c r="J205" s="18"/>
      <c r="K205" s="18">
        <v>10705.09</v>
      </c>
      <c r="L205" s="19">
        <f t="shared" si="0"/>
        <v>337525.45999999996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101292.77</v>
      </c>
      <c r="G207" s="18">
        <v>28778.81</v>
      </c>
      <c r="H207" s="18">
        <v>99843.58</v>
      </c>
      <c r="I207" s="18">
        <v>91683.55</v>
      </c>
      <c r="J207" s="18">
        <v>10922.5</v>
      </c>
      <c r="K207" s="18"/>
      <c r="L207" s="19">
        <f t="shared" si="0"/>
        <v>332521.21000000002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236592.88</v>
      </c>
      <c r="I208" s="18"/>
      <c r="J208" s="18"/>
      <c r="K208" s="18"/>
      <c r="L208" s="19">
        <f t="shared" si="0"/>
        <v>236592.88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2763147.83</v>
      </c>
      <c r="G211" s="41">
        <f t="shared" si="1"/>
        <v>1346555.4000000001</v>
      </c>
      <c r="H211" s="41">
        <f t="shared" si="1"/>
        <v>882212.37</v>
      </c>
      <c r="I211" s="41">
        <f t="shared" si="1"/>
        <v>153263.58000000002</v>
      </c>
      <c r="J211" s="41">
        <f t="shared" si="1"/>
        <v>61582.090000000004</v>
      </c>
      <c r="K211" s="41">
        <f t="shared" si="1"/>
        <v>27660.74</v>
      </c>
      <c r="L211" s="41">
        <f t="shared" si="1"/>
        <v>5234422.01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29276.92</v>
      </c>
      <c r="G253" s="18">
        <v>2757.31</v>
      </c>
      <c r="H253" s="18"/>
      <c r="I253" s="18">
        <v>198.31</v>
      </c>
      <c r="J253" s="18"/>
      <c r="K253" s="18"/>
      <c r="L253" s="19">
        <f t="shared" si="6"/>
        <v>32232.54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364856.59</v>
      </c>
      <c r="I255" s="18"/>
      <c r="J255" s="18"/>
      <c r="K255" s="18"/>
      <c r="L255" s="19">
        <f t="shared" si="6"/>
        <v>364856.59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29276.92</v>
      </c>
      <c r="G256" s="41">
        <f t="shared" si="7"/>
        <v>2757.31</v>
      </c>
      <c r="H256" s="41">
        <f t="shared" si="7"/>
        <v>364856.59</v>
      </c>
      <c r="I256" s="41">
        <f t="shared" si="7"/>
        <v>198.31</v>
      </c>
      <c r="J256" s="41">
        <f t="shared" si="7"/>
        <v>0</v>
      </c>
      <c r="K256" s="41">
        <f t="shared" si="7"/>
        <v>0</v>
      </c>
      <c r="L256" s="41">
        <f>SUM(F256:K256)</f>
        <v>397089.13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2792424.75</v>
      </c>
      <c r="G257" s="41">
        <f t="shared" si="8"/>
        <v>1349312.7100000002</v>
      </c>
      <c r="H257" s="41">
        <f t="shared" si="8"/>
        <v>1247068.96</v>
      </c>
      <c r="I257" s="41">
        <f t="shared" si="8"/>
        <v>153461.89000000001</v>
      </c>
      <c r="J257" s="41">
        <f t="shared" si="8"/>
        <v>61582.090000000004</v>
      </c>
      <c r="K257" s="41">
        <f t="shared" si="8"/>
        <v>27660.74</v>
      </c>
      <c r="L257" s="41">
        <f t="shared" si="8"/>
        <v>5631511.1399999997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25000</v>
      </c>
      <c r="L263" s="19">
        <f>SUM(F263:K263)</f>
        <v>25000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25000</v>
      </c>
      <c r="L270" s="41">
        <f t="shared" si="9"/>
        <v>25000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2792424.75</v>
      </c>
      <c r="G271" s="42">
        <f t="shared" si="11"/>
        <v>1349312.7100000002</v>
      </c>
      <c r="H271" s="42">
        <f t="shared" si="11"/>
        <v>1247068.96</v>
      </c>
      <c r="I271" s="42">
        <f t="shared" si="11"/>
        <v>153461.89000000001</v>
      </c>
      <c r="J271" s="42">
        <f t="shared" si="11"/>
        <v>61582.090000000004</v>
      </c>
      <c r="K271" s="42">
        <f t="shared" si="11"/>
        <v>52660.740000000005</v>
      </c>
      <c r="L271" s="42">
        <f t="shared" si="11"/>
        <v>5656511.1399999997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84371.63</v>
      </c>
      <c r="G276" s="18">
        <v>37548.97</v>
      </c>
      <c r="H276" s="18"/>
      <c r="I276" s="18">
        <v>15330.18</v>
      </c>
      <c r="J276" s="18"/>
      <c r="K276" s="18"/>
      <c r="L276" s="19">
        <f>SUM(F276:K276)</f>
        <v>137250.78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1435</v>
      </c>
      <c r="G279" s="18">
        <v>74.599999999999994</v>
      </c>
      <c r="H279" s="18"/>
      <c r="I279" s="18"/>
      <c r="J279" s="18"/>
      <c r="K279" s="18"/>
      <c r="L279" s="19">
        <f>SUM(F279:K279)</f>
        <v>1509.6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1120</v>
      </c>
      <c r="I282" s="18"/>
      <c r="J282" s="18"/>
      <c r="K282" s="18"/>
      <c r="L282" s="19">
        <f t="shared" si="12"/>
        <v>1120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5502.27</v>
      </c>
      <c r="G283" s="18"/>
      <c r="H283" s="18"/>
      <c r="I283" s="18">
        <v>1018.65</v>
      </c>
      <c r="J283" s="18"/>
      <c r="K283" s="18">
        <v>2526.56</v>
      </c>
      <c r="L283" s="19">
        <f t="shared" si="12"/>
        <v>9047.48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967.43</v>
      </c>
      <c r="L285" s="19">
        <f t="shared" si="12"/>
        <v>967.43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91308.900000000009</v>
      </c>
      <c r="G290" s="42">
        <f t="shared" si="13"/>
        <v>37623.57</v>
      </c>
      <c r="H290" s="42">
        <f t="shared" si="13"/>
        <v>1120</v>
      </c>
      <c r="I290" s="42">
        <f t="shared" si="13"/>
        <v>16348.83</v>
      </c>
      <c r="J290" s="42">
        <f t="shared" si="13"/>
        <v>0</v>
      </c>
      <c r="K290" s="42">
        <f t="shared" si="13"/>
        <v>3493.99</v>
      </c>
      <c r="L290" s="41">
        <f t="shared" si="13"/>
        <v>149895.29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91308.900000000009</v>
      </c>
      <c r="G338" s="41">
        <f t="shared" si="20"/>
        <v>37623.57</v>
      </c>
      <c r="H338" s="41">
        <f t="shared" si="20"/>
        <v>1120</v>
      </c>
      <c r="I338" s="41">
        <f t="shared" si="20"/>
        <v>16348.83</v>
      </c>
      <c r="J338" s="41">
        <f t="shared" si="20"/>
        <v>0</v>
      </c>
      <c r="K338" s="41">
        <f t="shared" si="20"/>
        <v>3493.99</v>
      </c>
      <c r="L338" s="41">
        <f t="shared" si="20"/>
        <v>149895.29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91308.900000000009</v>
      </c>
      <c r="G352" s="41">
        <f>G338</f>
        <v>37623.57</v>
      </c>
      <c r="H352" s="41">
        <f>H338</f>
        <v>1120</v>
      </c>
      <c r="I352" s="41">
        <f>I338</f>
        <v>16348.83</v>
      </c>
      <c r="J352" s="41">
        <f>J338</f>
        <v>0</v>
      </c>
      <c r="K352" s="47">
        <f>K338+K351</f>
        <v>3493.99</v>
      </c>
      <c r="L352" s="41">
        <f>L338+L351</f>
        <v>149895.29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157478</v>
      </c>
      <c r="I358" s="18"/>
      <c r="J358" s="18"/>
      <c r="K358" s="18"/>
      <c r="L358" s="13">
        <f>SUM(F358:K358)</f>
        <v>157478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157478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157478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1.55</v>
      </c>
      <c r="I389" s="18"/>
      <c r="J389" s="24" t="s">
        <v>289</v>
      </c>
      <c r="K389" s="24" t="s">
        <v>289</v>
      </c>
      <c r="L389" s="56">
        <f t="shared" si="25"/>
        <v>1.55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0.02</v>
      </c>
      <c r="I392" s="18"/>
      <c r="J392" s="24" t="s">
        <v>289</v>
      </c>
      <c r="K392" s="24" t="s">
        <v>289</v>
      </c>
      <c r="L392" s="56">
        <f t="shared" si="25"/>
        <v>0.02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1.57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1.57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1.57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1.57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971.61</v>
      </c>
      <c r="G440" s="18"/>
      <c r="H440" s="18"/>
      <c r="I440" s="56">
        <f t="shared" si="33"/>
        <v>971.61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971.61</v>
      </c>
      <c r="G446" s="13">
        <f>SUM(G439:G445)</f>
        <v>0</v>
      </c>
      <c r="H446" s="13">
        <f>SUM(H439:H445)</f>
        <v>0</v>
      </c>
      <c r="I446" s="13">
        <f>SUM(I439:I445)</f>
        <v>971.61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971.61</v>
      </c>
      <c r="G459" s="18"/>
      <c r="H459" s="18"/>
      <c r="I459" s="56">
        <f t="shared" si="34"/>
        <v>971.61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971.61</v>
      </c>
      <c r="G460" s="83">
        <f>SUM(G454:G459)</f>
        <v>0</v>
      </c>
      <c r="H460" s="83">
        <f>SUM(H454:H459)</f>
        <v>0</v>
      </c>
      <c r="I460" s="83">
        <f>SUM(I454:I459)</f>
        <v>971.61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971.61</v>
      </c>
      <c r="G461" s="42">
        <f>G452+G460</f>
        <v>0</v>
      </c>
      <c r="H461" s="42">
        <f>H452+H460</f>
        <v>0</v>
      </c>
      <c r="I461" s="42">
        <f>I452+I460</f>
        <v>971.61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221583.92</v>
      </c>
      <c r="G465" s="18"/>
      <c r="H465" s="18">
        <v>279.97000000000003</v>
      </c>
      <c r="I465" s="18"/>
      <c r="J465" s="18">
        <v>970.04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5685075.6699999999</v>
      </c>
      <c r="G468" s="18">
        <v>157817.03</v>
      </c>
      <c r="H468" s="18">
        <v>149895.29</v>
      </c>
      <c r="I468" s="18"/>
      <c r="J468" s="18">
        <v>1.57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5685075.6699999999</v>
      </c>
      <c r="G470" s="53">
        <f>SUM(G468:G469)</f>
        <v>157817.03</v>
      </c>
      <c r="H470" s="53">
        <f>SUM(H468:H469)</f>
        <v>149895.29</v>
      </c>
      <c r="I470" s="53">
        <f>SUM(I468:I469)</f>
        <v>0</v>
      </c>
      <c r="J470" s="53">
        <f>SUM(J468:J469)</f>
        <v>1.57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5656511.1399999997</v>
      </c>
      <c r="G472" s="18">
        <v>157478</v>
      </c>
      <c r="H472" s="18">
        <v>149895.29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5656511.1399999997</v>
      </c>
      <c r="G474" s="53">
        <f>SUM(G472:G473)</f>
        <v>157478</v>
      </c>
      <c r="H474" s="53">
        <f>SUM(H472:H473)</f>
        <v>149895.29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250148.45000000019</v>
      </c>
      <c r="G476" s="53">
        <f>(G465+G470)- G474</f>
        <v>339.02999999999884</v>
      </c>
      <c r="H476" s="53">
        <f>(H465+H470)- H474</f>
        <v>279.97000000000116</v>
      </c>
      <c r="I476" s="53">
        <f>(I465+I470)- I474</f>
        <v>0</v>
      </c>
      <c r="J476" s="53">
        <f>(J465+J470)- J474</f>
        <v>971.61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515392.41</v>
      </c>
      <c r="G521" s="18">
        <v>202644.99</v>
      </c>
      <c r="H521" s="18">
        <v>140921.07999999999</v>
      </c>
      <c r="I521" s="18">
        <v>579.54</v>
      </c>
      <c r="J521" s="18">
        <v>1267</v>
      </c>
      <c r="K521" s="18">
        <v>850</v>
      </c>
      <c r="L521" s="88">
        <f>SUM(F521:K521)</f>
        <v>861655.0199999999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515392.41</v>
      </c>
      <c r="G524" s="108">
        <f t="shared" ref="G524:L524" si="36">SUM(G521:G523)</f>
        <v>202644.99</v>
      </c>
      <c r="H524" s="108">
        <f t="shared" si="36"/>
        <v>140921.07999999999</v>
      </c>
      <c r="I524" s="108">
        <f t="shared" si="36"/>
        <v>579.54</v>
      </c>
      <c r="J524" s="108">
        <f t="shared" si="36"/>
        <v>1267</v>
      </c>
      <c r="K524" s="108">
        <f t="shared" si="36"/>
        <v>850</v>
      </c>
      <c r="L524" s="89">
        <f t="shared" si="36"/>
        <v>861655.0199999999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141630.99</v>
      </c>
      <c r="G526" s="18">
        <v>69167.81</v>
      </c>
      <c r="H526" s="18">
        <v>120669.34</v>
      </c>
      <c r="I526" s="18">
        <v>1499.73</v>
      </c>
      <c r="J526" s="18"/>
      <c r="K526" s="18"/>
      <c r="L526" s="88">
        <f>SUM(F526:K526)</f>
        <v>332967.87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141630.99</v>
      </c>
      <c r="G529" s="89">
        <f t="shared" ref="G529:L529" si="37">SUM(G526:G528)</f>
        <v>69167.81</v>
      </c>
      <c r="H529" s="89">
        <f t="shared" si="37"/>
        <v>120669.34</v>
      </c>
      <c r="I529" s="89">
        <f t="shared" si="37"/>
        <v>1499.73</v>
      </c>
      <c r="J529" s="89">
        <f t="shared" si="37"/>
        <v>0</v>
      </c>
      <c r="K529" s="89">
        <f t="shared" si="37"/>
        <v>0</v>
      </c>
      <c r="L529" s="89">
        <f t="shared" si="37"/>
        <v>332967.87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16719.41</v>
      </c>
      <c r="G531" s="18">
        <v>6775.31</v>
      </c>
      <c r="H531" s="18">
        <v>222.18</v>
      </c>
      <c r="I531" s="18"/>
      <c r="J531" s="18"/>
      <c r="K531" s="18"/>
      <c r="L531" s="88">
        <f>SUM(F531:K531)</f>
        <v>23716.9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16719.41</v>
      </c>
      <c r="G534" s="89">
        <f t="shared" ref="G534:L534" si="38">SUM(G531:G533)</f>
        <v>6775.31</v>
      </c>
      <c r="H534" s="89">
        <f t="shared" si="38"/>
        <v>222.18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23716.9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14434.88</v>
      </c>
      <c r="I541" s="18"/>
      <c r="J541" s="18"/>
      <c r="K541" s="18"/>
      <c r="L541" s="88">
        <f>SUM(F541:K541)</f>
        <v>14434.88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14434.88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14434.88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673742.80999999994</v>
      </c>
      <c r="G545" s="89">
        <f t="shared" ref="G545:L545" si="41">G524+G529+G534+G539+G544</f>
        <v>278588.11</v>
      </c>
      <c r="H545" s="89">
        <f t="shared" si="41"/>
        <v>276247.48</v>
      </c>
      <c r="I545" s="89">
        <f t="shared" si="41"/>
        <v>2079.27</v>
      </c>
      <c r="J545" s="89">
        <f t="shared" si="41"/>
        <v>1267</v>
      </c>
      <c r="K545" s="89">
        <f t="shared" si="41"/>
        <v>850</v>
      </c>
      <c r="L545" s="89">
        <f t="shared" si="41"/>
        <v>1232774.6699999997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861655.0199999999</v>
      </c>
      <c r="G549" s="87">
        <f>L526</f>
        <v>332967.87</v>
      </c>
      <c r="H549" s="87">
        <f>L531</f>
        <v>23716.9</v>
      </c>
      <c r="I549" s="87">
        <f>L536</f>
        <v>0</v>
      </c>
      <c r="J549" s="87">
        <f>L541</f>
        <v>14434.88</v>
      </c>
      <c r="K549" s="87">
        <f>SUM(F549:J549)</f>
        <v>1232774.6699999997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861655.0199999999</v>
      </c>
      <c r="G552" s="89">
        <f t="shared" si="42"/>
        <v>332967.87</v>
      </c>
      <c r="H552" s="89">
        <f t="shared" si="42"/>
        <v>23716.9</v>
      </c>
      <c r="I552" s="89">
        <f t="shared" si="42"/>
        <v>0</v>
      </c>
      <c r="J552" s="89">
        <f t="shared" si="42"/>
        <v>14434.88</v>
      </c>
      <c r="K552" s="89">
        <f t="shared" si="42"/>
        <v>1232774.6699999997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31093.16</v>
      </c>
      <c r="G579" s="18"/>
      <c r="H579" s="18"/>
      <c r="I579" s="87">
        <f t="shared" si="47"/>
        <v>31093.16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32977.79</v>
      </c>
      <c r="G583" s="18"/>
      <c r="H583" s="18"/>
      <c r="I583" s="87">
        <f t="shared" si="47"/>
        <v>32977.79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211000</v>
      </c>
      <c r="I591" s="18"/>
      <c r="J591" s="18"/>
      <c r="K591" s="104">
        <f t="shared" ref="K591:K597" si="48">SUM(H591:J591)</f>
        <v>211000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14434.88</v>
      </c>
      <c r="I592" s="18"/>
      <c r="J592" s="18"/>
      <c r="K592" s="104">
        <f t="shared" si="48"/>
        <v>14434.88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7703</v>
      </c>
      <c r="I594" s="18"/>
      <c r="J594" s="18"/>
      <c r="K594" s="104">
        <f t="shared" si="48"/>
        <v>7703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3455</v>
      </c>
      <c r="I595" s="18"/>
      <c r="J595" s="18"/>
      <c r="K595" s="104">
        <f t="shared" si="48"/>
        <v>3455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236592.88</v>
      </c>
      <c r="I598" s="108">
        <f>SUM(I591:I597)</f>
        <v>0</v>
      </c>
      <c r="J598" s="108">
        <f>SUM(J591:J597)</f>
        <v>0</v>
      </c>
      <c r="K598" s="108">
        <f>SUM(K591:K597)</f>
        <v>236592.88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61582.09</v>
      </c>
      <c r="I604" s="18"/>
      <c r="J604" s="18"/>
      <c r="K604" s="104">
        <f>SUM(H604:J604)</f>
        <v>61582.09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61582.09</v>
      </c>
      <c r="I605" s="108">
        <f>SUM(I602:I604)</f>
        <v>0</v>
      </c>
      <c r="J605" s="108">
        <f>SUM(J602:J604)</f>
        <v>0</v>
      </c>
      <c r="K605" s="108">
        <f>SUM(K602:K604)</f>
        <v>61582.09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303997.32999999996</v>
      </c>
      <c r="H617" s="109">
        <f>SUM(F52)</f>
        <v>303997.33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25949.62</v>
      </c>
      <c r="H618" s="109">
        <f>SUM(G52)</f>
        <v>25949.62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1109.4799999999996</v>
      </c>
      <c r="H619" s="109">
        <f>SUM(H52)</f>
        <v>1109.48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971.61</v>
      </c>
      <c r="H621" s="109">
        <f>SUM(J52)</f>
        <v>971.61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250148.45</v>
      </c>
      <c r="H622" s="109">
        <f>F476</f>
        <v>250148.45000000019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339.03</v>
      </c>
      <c r="H623" s="109">
        <f>G476</f>
        <v>339.02999999999884</v>
      </c>
      <c r="I623" s="121" t="s">
        <v>102</v>
      </c>
      <c r="J623" s="109">
        <f t="shared" si="50"/>
        <v>1.1368683772161603E-12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279.97000000000003</v>
      </c>
      <c r="H624" s="109">
        <f>H476</f>
        <v>279.97000000000116</v>
      </c>
      <c r="I624" s="121" t="s">
        <v>103</v>
      </c>
      <c r="J624" s="109">
        <f t="shared" si="50"/>
        <v>-1.1368683772161603E-12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971.61</v>
      </c>
      <c r="H626" s="109">
        <f>J476</f>
        <v>971.61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5685075.6699999999</v>
      </c>
      <c r="H627" s="104">
        <f>SUM(F468)</f>
        <v>5685075.6699999999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157817.03</v>
      </c>
      <c r="H628" s="104">
        <f>SUM(G468)</f>
        <v>157817.03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149895.29</v>
      </c>
      <c r="H629" s="104">
        <f>SUM(H468)</f>
        <v>149895.29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1.57</v>
      </c>
      <c r="H631" s="104">
        <f>SUM(J468)</f>
        <v>1.57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5656511.1399999997</v>
      </c>
      <c r="H632" s="104">
        <f>SUM(F472)</f>
        <v>5656511.1399999997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149895.29</v>
      </c>
      <c r="H633" s="104">
        <f>SUM(H472)</f>
        <v>149895.29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157478</v>
      </c>
      <c r="H635" s="104">
        <f>SUM(G472)</f>
        <v>157478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1.57</v>
      </c>
      <c r="H637" s="164">
        <f>SUM(J468)</f>
        <v>1.57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971.61</v>
      </c>
      <c r="H639" s="104">
        <f>SUM(F461)</f>
        <v>971.61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971.61</v>
      </c>
      <c r="H642" s="104">
        <f>SUM(I461)</f>
        <v>971.61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1.57</v>
      </c>
      <c r="H644" s="104">
        <f>H408</f>
        <v>1.57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1.57</v>
      </c>
      <c r="H646" s="104">
        <f>L408</f>
        <v>1.57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236592.88</v>
      </c>
      <c r="H647" s="104">
        <f>L208+L226+L244</f>
        <v>236592.88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61582.09</v>
      </c>
      <c r="H648" s="104">
        <f>(J257+J338)-(J255+J336)</f>
        <v>61582.090000000004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236592.88</v>
      </c>
      <c r="H649" s="104">
        <f>H598</f>
        <v>236592.88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25000</v>
      </c>
      <c r="H652" s="104">
        <f>K263+K345</f>
        <v>25000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5541795.2999999998</v>
      </c>
      <c r="G660" s="19">
        <f>(L229+L309+L359)</f>
        <v>0</v>
      </c>
      <c r="H660" s="19">
        <f>(L247+L328+L360)</f>
        <v>0</v>
      </c>
      <c r="I660" s="19">
        <f>SUM(F660:H660)</f>
        <v>5541795.2999999998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50798.04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50798.04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236592.88</v>
      </c>
      <c r="G662" s="19">
        <f>(L226+L306)-(J226+J306)</f>
        <v>0</v>
      </c>
      <c r="H662" s="19">
        <f>(L244+L325)-(J244+J325)</f>
        <v>0</v>
      </c>
      <c r="I662" s="19">
        <f>SUM(F662:H662)</f>
        <v>236592.88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125653.04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125653.04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5128751.34</v>
      </c>
      <c r="G664" s="19">
        <f>G660-SUM(G661:G663)</f>
        <v>0</v>
      </c>
      <c r="H664" s="19">
        <f>H660-SUM(H661:H663)</f>
        <v>0</v>
      </c>
      <c r="I664" s="19">
        <f>I660-SUM(I661:I663)</f>
        <v>5128751.34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301.8</v>
      </c>
      <c r="G665" s="248"/>
      <c r="H665" s="248"/>
      <c r="I665" s="19">
        <f>SUM(F665:H665)</f>
        <v>301.8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16993.87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16993.87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16993.87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16993.87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Campton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1750719.4100000001</v>
      </c>
      <c r="C9" s="229">
        <f>'DOE25'!G197+'DOE25'!G215+'DOE25'!G233+'DOE25'!G276+'DOE25'!G295+'DOE25'!G314</f>
        <v>890634.80999999994</v>
      </c>
    </row>
    <row r="10" spans="1:3" x14ac:dyDescent="0.2">
      <c r="A10" t="s">
        <v>779</v>
      </c>
      <c r="B10" s="240">
        <v>1680155.61</v>
      </c>
      <c r="C10" s="240">
        <v>882217.01</v>
      </c>
    </row>
    <row r="11" spans="1:3" x14ac:dyDescent="0.2">
      <c r="A11" t="s">
        <v>780</v>
      </c>
      <c r="B11" s="240">
        <v>25051.4</v>
      </c>
      <c r="C11" s="240">
        <v>4645.96</v>
      </c>
    </row>
    <row r="12" spans="1:3" x14ac:dyDescent="0.2">
      <c r="A12" t="s">
        <v>781</v>
      </c>
      <c r="B12" s="240">
        <v>45512.4</v>
      </c>
      <c r="C12" s="240">
        <v>3771.84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1750719.41</v>
      </c>
      <c r="C13" s="231">
        <f>SUM(C10:C12)</f>
        <v>890634.80999999994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515392.41</v>
      </c>
      <c r="C18" s="229">
        <f>'DOE25'!G198+'DOE25'!G216+'DOE25'!G234+'DOE25'!G277+'DOE25'!G296+'DOE25'!G315</f>
        <v>202644.99</v>
      </c>
    </row>
    <row r="19" spans="1:3" x14ac:dyDescent="0.2">
      <c r="A19" t="s">
        <v>779</v>
      </c>
      <c r="B19" s="240">
        <v>249079.25</v>
      </c>
      <c r="C19" s="240">
        <v>114826.54</v>
      </c>
    </row>
    <row r="20" spans="1:3" x14ac:dyDescent="0.2">
      <c r="A20" t="s">
        <v>780</v>
      </c>
      <c r="B20" s="240">
        <v>245764.46</v>
      </c>
      <c r="C20" s="240">
        <v>82081.69</v>
      </c>
    </row>
    <row r="21" spans="1:3" x14ac:dyDescent="0.2">
      <c r="A21" t="s">
        <v>781</v>
      </c>
      <c r="B21" s="240">
        <v>20548.7</v>
      </c>
      <c r="C21" s="240">
        <v>5736.76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515392.41</v>
      </c>
      <c r="C22" s="231">
        <f>SUM(C19:C21)</f>
        <v>202644.99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55842.720000000001</v>
      </c>
      <c r="C36" s="235">
        <f>'DOE25'!G200+'DOE25'!G218+'DOE25'!G236+'DOE25'!G279+'DOE25'!G298+'DOE25'!G317</f>
        <v>11518.19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55842.720000000001</v>
      </c>
      <c r="C39" s="240">
        <v>11518.19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55842.720000000001</v>
      </c>
      <c r="C40" s="231">
        <f>SUM(C37:C39)</f>
        <v>11518.19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Campton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3579186.8699999996</v>
      </c>
      <c r="D5" s="20">
        <f>SUM('DOE25'!L197:L200)+SUM('DOE25'!L215:L218)+SUM('DOE25'!L233:L236)-F5-G5</f>
        <v>3514193.8499999996</v>
      </c>
      <c r="E5" s="243"/>
      <c r="F5" s="255">
        <f>SUM('DOE25'!J197:J200)+SUM('DOE25'!J215:J218)+SUM('DOE25'!J233:J236)</f>
        <v>50659.590000000004</v>
      </c>
      <c r="G5" s="53">
        <f>SUM('DOE25'!K197:K200)+SUM('DOE25'!K215:K218)+SUM('DOE25'!K233:K236)</f>
        <v>14333.43</v>
      </c>
      <c r="H5" s="259"/>
    </row>
    <row r="6" spans="1:9" x14ac:dyDescent="0.2">
      <c r="A6" s="32">
        <v>2100</v>
      </c>
      <c r="B6" t="s">
        <v>801</v>
      </c>
      <c r="C6" s="245">
        <f t="shared" si="0"/>
        <v>453940.8</v>
      </c>
      <c r="D6" s="20">
        <f>'DOE25'!L202+'DOE25'!L220+'DOE25'!L238-F6-G6</f>
        <v>453940.8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84562.450000000012</v>
      </c>
      <c r="D7" s="20">
        <f>'DOE25'!L203+'DOE25'!L221+'DOE25'!L239-F7-G7</f>
        <v>84562.450000000012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114071.44</v>
      </c>
      <c r="D8" s="243"/>
      <c r="E8" s="20">
        <f>'DOE25'!L204+'DOE25'!L222+'DOE25'!L240-F8-G8-D9-D11</f>
        <v>111449.22</v>
      </c>
      <c r="F8" s="255">
        <f>'DOE25'!J204+'DOE25'!J222+'DOE25'!J240</f>
        <v>0</v>
      </c>
      <c r="G8" s="53">
        <f>'DOE25'!K204+'DOE25'!K222+'DOE25'!K240</f>
        <v>2622.22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18488.34</v>
      </c>
      <c r="D9" s="244">
        <v>18488.34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77532.56</v>
      </c>
      <c r="D11" s="244">
        <v>77532.56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337525.45999999996</v>
      </c>
      <c r="D12" s="20">
        <f>'DOE25'!L205+'DOE25'!L223+'DOE25'!L241-F12-G12</f>
        <v>326820.36999999994</v>
      </c>
      <c r="E12" s="243"/>
      <c r="F12" s="255">
        <f>'DOE25'!J205+'DOE25'!J223+'DOE25'!J241</f>
        <v>0</v>
      </c>
      <c r="G12" s="53">
        <f>'DOE25'!K205+'DOE25'!K223+'DOE25'!K241</f>
        <v>10705.09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332521.21000000002</v>
      </c>
      <c r="D14" s="20">
        <f>'DOE25'!L207+'DOE25'!L225+'DOE25'!L243-F14-G14</f>
        <v>321598.71000000002</v>
      </c>
      <c r="E14" s="243"/>
      <c r="F14" s="255">
        <f>'DOE25'!J207+'DOE25'!J225+'DOE25'!J243</f>
        <v>10922.5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236592.88</v>
      </c>
      <c r="D15" s="20">
        <f>'DOE25'!L208+'DOE25'!L226+'DOE25'!L244-F15-G15</f>
        <v>236592.88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32232.54</v>
      </c>
      <c r="D19" s="20">
        <f>'DOE25'!L253-F19-G19</f>
        <v>32232.54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364856.59</v>
      </c>
      <c r="D22" s="243"/>
      <c r="E22" s="243"/>
      <c r="F22" s="255">
        <f>'DOE25'!L255+'DOE25'!L336</f>
        <v>364856.59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157478</v>
      </c>
      <c r="D29" s="20">
        <f>'DOE25'!L358+'DOE25'!L359+'DOE25'!L360-'DOE25'!I367-F29-G29</f>
        <v>157478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149895.29</v>
      </c>
      <c r="D31" s="20">
        <f>'DOE25'!L290+'DOE25'!L309+'DOE25'!L328+'DOE25'!L333+'DOE25'!L334+'DOE25'!L335-F31-G31</f>
        <v>146401.30000000002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3493.99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5369841.7999999989</v>
      </c>
      <c r="E33" s="246">
        <f>SUM(E5:E31)</f>
        <v>115449.22</v>
      </c>
      <c r="F33" s="246">
        <f>SUM(F5:F31)</f>
        <v>426438.68000000005</v>
      </c>
      <c r="G33" s="246">
        <f>SUM(G5:G31)</f>
        <v>31154.730000000003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115449.22</v>
      </c>
      <c r="E35" s="249"/>
    </row>
    <row r="36" spans="2:8" ht="12" thickTop="1" x14ac:dyDescent="0.2">
      <c r="B36" t="s">
        <v>815</v>
      </c>
      <c r="D36" s="20">
        <f>D33</f>
        <v>5369841.7999999989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291663.11</v>
      </c>
      <c r="D8" s="95">
        <f>'DOE25'!G9</f>
        <v>14032.14</v>
      </c>
      <c r="E8" s="95">
        <f>'DOE25'!H9</f>
        <v>-26130.19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971.61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11889.28</v>
      </c>
      <c r="E12" s="95">
        <f>'DOE25'!H13</f>
        <v>27239.67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12334.22</v>
      </c>
      <c r="D13" s="95">
        <f>'DOE25'!G14</f>
        <v>28.2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303997.32999999996</v>
      </c>
      <c r="D18" s="41">
        <f>SUM(D8:D17)</f>
        <v>25949.62</v>
      </c>
      <c r="E18" s="41">
        <f>SUM(E8:E17)</f>
        <v>1109.4799999999996</v>
      </c>
      <c r="F18" s="41">
        <f>SUM(F8:F17)</f>
        <v>0</v>
      </c>
      <c r="G18" s="41">
        <f>SUM(G8:G17)</f>
        <v>971.61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53395.360000000001</v>
      </c>
      <c r="D23" s="95">
        <f>'DOE25'!G24</f>
        <v>24694.6</v>
      </c>
      <c r="E23" s="95">
        <f>'DOE25'!H24</f>
        <v>609.51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453.52</v>
      </c>
      <c r="D29" s="95">
        <f>'DOE25'!G30</f>
        <v>915.99</v>
      </c>
      <c r="E29" s="95">
        <f>'DOE25'!H30</f>
        <v>220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53848.88</v>
      </c>
      <c r="D31" s="41">
        <f>SUM(D21:D30)</f>
        <v>25610.59</v>
      </c>
      <c r="E31" s="41">
        <f>SUM(E21:E30)</f>
        <v>829.51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339.03</v>
      </c>
      <c r="E47" s="95">
        <f>'DOE25'!H48</f>
        <v>279.97000000000003</v>
      </c>
      <c r="F47" s="95">
        <f>'DOE25'!I48</f>
        <v>0</v>
      </c>
      <c r="G47" s="95">
        <f>'DOE25'!J48</f>
        <v>971.61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162516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87632.45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250148.45</v>
      </c>
      <c r="D50" s="41">
        <f>SUM(D34:D49)</f>
        <v>339.03</v>
      </c>
      <c r="E50" s="41">
        <f>SUM(E34:E49)</f>
        <v>279.97000000000003</v>
      </c>
      <c r="F50" s="41">
        <f>SUM(F34:F49)</f>
        <v>0</v>
      </c>
      <c r="G50" s="41">
        <f>SUM(G34:G49)</f>
        <v>971.61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303997.33</v>
      </c>
      <c r="D51" s="41">
        <f>D50+D31</f>
        <v>25949.62</v>
      </c>
      <c r="E51" s="41">
        <f>E50+E31</f>
        <v>1109.48</v>
      </c>
      <c r="F51" s="41">
        <f>F50+F31</f>
        <v>0</v>
      </c>
      <c r="G51" s="41">
        <f>G50+G31</f>
        <v>971.61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3731772.02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48031.47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66.64</v>
      </c>
      <c r="D59" s="95">
        <f>'DOE25'!G96</f>
        <v>2.4500000000000002</v>
      </c>
      <c r="E59" s="95">
        <f>'DOE25'!H96</f>
        <v>0</v>
      </c>
      <c r="F59" s="95">
        <f>'DOE25'!I96</f>
        <v>0</v>
      </c>
      <c r="G59" s="95">
        <f>'DOE25'!J96</f>
        <v>1.57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50798.04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51875.25</v>
      </c>
      <c r="D61" s="95">
        <f>SUM('DOE25'!G98:G110)</f>
        <v>0</v>
      </c>
      <c r="E61" s="95">
        <f>SUM('DOE25'!H98:H110)</f>
        <v>500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99973.36</v>
      </c>
      <c r="D62" s="130">
        <f>SUM(D57:D61)</f>
        <v>50800.49</v>
      </c>
      <c r="E62" s="130">
        <f>SUM(E57:E61)</f>
        <v>500</v>
      </c>
      <c r="F62" s="130">
        <f>SUM(F57:F61)</f>
        <v>0</v>
      </c>
      <c r="G62" s="130">
        <f>SUM(G57:G61)</f>
        <v>1.57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3831745.38</v>
      </c>
      <c r="D63" s="22">
        <f>D56+D62</f>
        <v>50800.49</v>
      </c>
      <c r="E63" s="22">
        <f>E56+E62</f>
        <v>500</v>
      </c>
      <c r="F63" s="22">
        <f>F56+F62</f>
        <v>0</v>
      </c>
      <c r="G63" s="22">
        <f>G56+G62</f>
        <v>1.57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1181748.98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618783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1543.22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1802075.2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1237.32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1237.32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1802075.2</v>
      </c>
      <c r="D81" s="130">
        <f>SUM(D79:D80)+D78+D70</f>
        <v>1237.32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49267.76</v>
      </c>
      <c r="D88" s="95">
        <f>SUM('DOE25'!G153:G161)</f>
        <v>80779.22</v>
      </c>
      <c r="E88" s="95">
        <f>SUM('DOE25'!H153:H161)</f>
        <v>149395.29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1987.33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51255.090000000004</v>
      </c>
      <c r="D91" s="131">
        <f>SUM(D85:D90)</f>
        <v>80779.22</v>
      </c>
      <c r="E91" s="131">
        <f>SUM(E85:E90)</f>
        <v>149395.29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25000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5685075.6699999999</v>
      </c>
      <c r="D104" s="86">
        <f>D63+D81+D91+D103</f>
        <v>157817.03</v>
      </c>
      <c r="E104" s="86">
        <f>E63+E81+E91+E103</f>
        <v>149895.29</v>
      </c>
      <c r="F104" s="86">
        <f>F63+F81+F91+F103</f>
        <v>0</v>
      </c>
      <c r="G104" s="86">
        <f>G63+G81+G103</f>
        <v>1.57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2634333.3199999998</v>
      </c>
      <c r="D109" s="24" t="s">
        <v>289</v>
      </c>
      <c r="E109" s="95">
        <f>('DOE25'!L276)+('DOE25'!L295)+('DOE25'!L314)</f>
        <v>137250.78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861655.0199999999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83198.53</v>
      </c>
      <c r="D112" s="24" t="s">
        <v>289</v>
      </c>
      <c r="E112" s="95">
        <f>+('DOE25'!L279)+('DOE25'!L298)+('DOE25'!L317)</f>
        <v>1509.6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32232.54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3611419.4099999997</v>
      </c>
      <c r="D115" s="86">
        <f>SUM(D109:D114)</f>
        <v>0</v>
      </c>
      <c r="E115" s="86">
        <f>SUM(E109:E114)</f>
        <v>138760.38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453940.8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84562.450000000012</v>
      </c>
      <c r="D119" s="24" t="s">
        <v>289</v>
      </c>
      <c r="E119" s="95">
        <f>+('DOE25'!L282)+('DOE25'!L301)+('DOE25'!L320)</f>
        <v>1120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210092.34</v>
      </c>
      <c r="D120" s="24" t="s">
        <v>289</v>
      </c>
      <c r="E120" s="95">
        <f>+('DOE25'!L283)+('DOE25'!L302)+('DOE25'!L321)</f>
        <v>9047.48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337525.45999999996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967.43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332521.21000000002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236592.88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157478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1655235.1399999997</v>
      </c>
      <c r="D128" s="86">
        <f>SUM(D118:D127)</f>
        <v>157478</v>
      </c>
      <c r="E128" s="86">
        <f>SUM(E118:E127)</f>
        <v>11134.91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364856.59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1.57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-1.57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389856.59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5656511.1399999987</v>
      </c>
      <c r="D145" s="86">
        <f>(D115+D128+D144)</f>
        <v>157478</v>
      </c>
      <c r="E145" s="86">
        <f>(E115+E128+E144)</f>
        <v>149895.29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Campton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16994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16994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2771584</v>
      </c>
      <c r="D10" s="182">
        <f>ROUND((C10/$C$28)*100,1)</f>
        <v>50.2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861655</v>
      </c>
      <c r="D11" s="182">
        <f>ROUND((C11/$C$28)*100,1)</f>
        <v>15.6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84708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453941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85682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219140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337525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967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332521</v>
      </c>
      <c r="D20" s="182">
        <f t="shared" si="0"/>
        <v>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236593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32233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106679.95999999999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5523228.96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364857</v>
      </c>
    </row>
    <row r="30" spans="1:4" x14ac:dyDescent="0.2">
      <c r="B30" s="187" t="s">
        <v>729</v>
      </c>
      <c r="C30" s="180">
        <f>SUM(C28:C29)</f>
        <v>5888085.96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3731772</v>
      </c>
      <c r="D35" s="182">
        <f t="shared" ref="D35:D40" si="1">ROUND((C35/$C$41)*100,1)</f>
        <v>63.1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100477.40000000037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1800532</v>
      </c>
      <c r="D37" s="182">
        <f t="shared" si="1"/>
        <v>30.4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2781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281430</v>
      </c>
      <c r="D39" s="182">
        <f t="shared" si="1"/>
        <v>4.8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5916992.4000000004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Campton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2016-08-24T14:58:58Z</cp:lastPrinted>
  <dcterms:created xsi:type="dcterms:W3CDTF">1997-12-04T19:04:30Z</dcterms:created>
  <dcterms:modified xsi:type="dcterms:W3CDTF">2016-08-24T15:02:16Z</dcterms:modified>
</cp:coreProperties>
</file>