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6" i="1" l="1"/>
  <c r="F468" i="1"/>
  <c r="G459" i="1"/>
  <c r="H240" i="1"/>
  <c r="H204" i="1"/>
  <c r="F50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L247" i="1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C11" i="10" s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6" i="10"/>
  <c r="C18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G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C121" i="2"/>
  <c r="E121" i="2"/>
  <c r="C122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F257" i="1" s="1"/>
  <c r="F271" i="1" s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G641" i="1"/>
  <c r="H641" i="1"/>
  <c r="G643" i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G164" i="2"/>
  <c r="C26" i="10"/>
  <c r="L328" i="1"/>
  <c r="L351" i="1"/>
  <c r="L290" i="1"/>
  <c r="A31" i="12"/>
  <c r="A40" i="12"/>
  <c r="D12" i="13"/>
  <c r="C12" i="13" s="1"/>
  <c r="D62" i="2"/>
  <c r="D63" i="2" s="1"/>
  <c r="D18" i="13"/>
  <c r="C18" i="13" s="1"/>
  <c r="D7" i="13"/>
  <c r="C7" i="13" s="1"/>
  <c r="D18" i="2"/>
  <c r="D17" i="13"/>
  <c r="C17" i="13" s="1"/>
  <c r="D6" i="13"/>
  <c r="C6" i="13" s="1"/>
  <c r="F78" i="2"/>
  <c r="F81" i="2" s="1"/>
  <c r="D31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J643" i="1"/>
  <c r="H476" i="1"/>
  <c r="H624" i="1" s="1"/>
  <c r="J624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H545" i="1"/>
  <c r="K551" i="1"/>
  <c r="C22" i="13"/>
  <c r="C138" i="2"/>
  <c r="C16" i="13"/>
  <c r="H33" i="13"/>
  <c r="K552" i="1" l="1"/>
  <c r="L529" i="1"/>
  <c r="L545" i="1" s="1"/>
  <c r="F476" i="1"/>
  <c r="H622" i="1" s="1"/>
  <c r="J644" i="1"/>
  <c r="J651" i="1"/>
  <c r="J640" i="1"/>
  <c r="I460" i="1"/>
  <c r="I461" i="1" s="1"/>
  <c r="H642" i="1" s="1"/>
  <c r="I446" i="1"/>
  <c r="G642" i="1" s="1"/>
  <c r="H660" i="1"/>
  <c r="H664" i="1" s="1"/>
  <c r="H667" i="1" s="1"/>
  <c r="C120" i="2"/>
  <c r="H257" i="1"/>
  <c r="H271" i="1" s="1"/>
  <c r="C10" i="10"/>
  <c r="E8" i="13"/>
  <c r="C8" i="13" s="1"/>
  <c r="C17" i="10"/>
  <c r="D15" i="13"/>
  <c r="C15" i="13" s="1"/>
  <c r="L211" i="1"/>
  <c r="F660" i="1" s="1"/>
  <c r="I660" i="1" s="1"/>
  <c r="C124" i="2"/>
  <c r="G649" i="1"/>
  <c r="J649" i="1" s="1"/>
  <c r="H647" i="1"/>
  <c r="J647" i="1" s="1"/>
  <c r="F662" i="1"/>
  <c r="I662" i="1" s="1"/>
  <c r="C115" i="2"/>
  <c r="C81" i="2"/>
  <c r="C62" i="2"/>
  <c r="C63" i="2"/>
  <c r="J617" i="1"/>
  <c r="J62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C128" i="2" l="1"/>
  <c r="E33" i="13"/>
  <c r="D35" i="13" s="1"/>
  <c r="C28" i="10"/>
  <c r="D23" i="10" s="1"/>
  <c r="L257" i="1"/>
  <c r="L271" i="1" s="1"/>
  <c r="G632" i="1" s="1"/>
  <c r="J632" i="1" s="1"/>
  <c r="C145" i="2"/>
  <c r="F664" i="1"/>
  <c r="F672" i="1" s="1"/>
  <c r="C4" i="10" s="1"/>
  <c r="C104" i="2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12" i="10"/>
  <c r="D21" i="10"/>
  <c r="D25" i="10"/>
  <c r="D17" i="10"/>
  <c r="D15" i="10"/>
  <c r="D18" i="10"/>
  <c r="D27" i="10"/>
  <c r="D20" i="10" l="1"/>
  <c r="D16" i="10"/>
  <c r="D13" i="10"/>
  <c r="D19" i="10"/>
  <c r="D26" i="10"/>
  <c r="D22" i="10"/>
  <c r="D11" i="10"/>
  <c r="D28" i="10" s="1"/>
  <c r="D24" i="10"/>
  <c r="D10" i="10"/>
  <c r="C30" i="10"/>
  <c r="F667" i="1"/>
  <c r="I667" i="1"/>
  <c r="H656" i="1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<sst xmlns="http://schemas.openxmlformats.org/spreadsheetml/2006/main" count="3955" uniqueCount="913">
  <si>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</si>
  <si>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</si>
  <si>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</si>
  <si>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</si>
  <si>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</si>
  <si>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</si>
  <si>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</si>
  <si>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</si>
  <si>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</si>
  <si>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</si>
  <si>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</si>
  <si>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</si>
  <si>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</si>
  <si>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</si>
  <si>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</si>
  <si>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</si>
  <si>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</si>
  <si>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</si>
  <si>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</si>
  <si>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</si>
  <si>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</si>
  <si>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</si>
  <si>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</si>
  <si>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</si>
  <si>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</si>
  <si>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</si>
  <si>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</si>
  <si>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</si>
  <si>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</si>
  <si>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</si>
  <si>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</si>
  <si>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</si>
  <si>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</si>
  <si>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</si>
  <si>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</si>
  <si>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</si>
  <si>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</si>
  <si>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</si>
  <si>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</si>
  <si>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</si>
  <si>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</si>
  <si>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</si>
  <si>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</si>
  <si>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</si>
  <si>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</si>
  <si>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</si>
  <si>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</si>
  <si>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</si>
  <si>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</si>
  <si>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</si>
  <si>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</si>
  <si>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</si>
  <si>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</si>
  <si>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</si>
  <si>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</si>
  <si>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</si>
  <si>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</si>
  <si>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</si>
  <si>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</si>
  <si>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</si>
  <si>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</si>
  <si>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</si>
  <si>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</si>
  <si>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</si>
  <si>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</si>
  <si>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</si>
  <si>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</si>
  <si>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</si>
  <si>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</si>
  <si>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</si>
  <si>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</si>
  <si>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</si>
  <si>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</si>
  <si>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</si>
  <si>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</si>
  <si>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</si>
  <si>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</si>
  <si>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</si>
  <si>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</si>
  <si>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</si>
  <si>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</si>
  <si>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</si>
  <si>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</si>
  <si>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</si>
  <si>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</si>
  <si>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</si>
  <si>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</si>
  <si>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</si>
  <si>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</si>
  <si>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</si>
  <si>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</si>
  <si>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</si>
  <si>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</si>
  <si>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</si>
  <si>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</si>
  <si>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</si>
  <si>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</si>
  <si>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</si>
  <si>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</si>
  <si>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</si>
  <si>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</si>
  <si>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</si>
  <si>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</si>
  <si>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</si>
  <si>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</si>
  <si>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</si>
  <si>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</si>
  <si>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</si>
  <si>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</si>
  <si>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</si>
  <si>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</si>
  <si>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</si>
  <si>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</si>
  <si>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</si>
  <si>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</si>
  <si>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</si>
  <si>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</si>
  <si>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</si>
  <si>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</si>
  <si>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</si>
  <si>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</si>
  <si>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</si>
  <si>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</si>
  <si>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</si>
  <si>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</si>
  <si>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</si>
  <si>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</si>
  <si>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</si>
  <si>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</si>
  <si>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</si>
  <si>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</si>
  <si>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</si>
  <si>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</si>
  <si>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</si>
  <si>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</si>
  <si>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</si>
  <si>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</si>
  <si>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</si>
  <si>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</si>
  <si>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</si>
  <si>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</si>
  <si>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</si>
  <si>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</si>
  <si>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</si>
  <si>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</si>
  <si>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</si>
  <si>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</si>
  <si>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</si>
  <si>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</si>
  <si>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</si>
  <si>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</si>
  <si>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</si>
  <si>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</si>
  <si>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</si>
  <si>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</si>
  <si>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</si>
  <si>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</si>
  <si>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</si>
  <si>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</si>
  <si>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</si>
  <si>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</si>
  <si>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</si>
  <si>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</si>
  <si>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</si>
  <si>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</si>
  <si>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</si>
  <si>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</si>
  <si>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</si>
  <si>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</si>
  <si>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</si>
  <si>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</si>
  <si>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</si>
  <si>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</si>
  <si>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</si>
  <si>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</si>
  <si>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</si>
  <si>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</si>
  <si>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</si>
  <si>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</si>
  <si>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</si>
  <si>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</si>
  <si>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</si>
  <si>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</si>
  <si>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</si>
  <si>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</si>
  <si>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</si>
  <si>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</si>
  <si>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</si>
  <si>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</si>
  <si>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</si>
  <si>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</si>
  <si>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</si>
  <si>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</si>
  <si>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</si>
  <si>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</si>
  <si>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</si>
  <si>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</si>
  <si>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</si>
  <si>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</si>
  <si>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</si>
  <si>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</si>
  <si>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</si>
  <si>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</si>
  <si>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</si>
  <si>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</si>
  <si>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</si>
  <si>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</si>
  <si>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</si>
  <si>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</si>
  <si>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</si>
  <si>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</si>
  <si>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</si>
  <si>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</si>
  <si>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</si>
  <si>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</si>
  <si>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</si>
  <si>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</si>
  <si>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</si>
  <si>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</si>
  <si>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</si>
  <si>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</si>
  <si>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</si>
  <si>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</si>
  <si>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</si>
  <si>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</si>
  <si>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</si>
  <si>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</si>
  <si>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</si>
  <si>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</si>
  <si>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</si>
  <si>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</si>
  <si>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</si>
  <si>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</si>
  <si>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</si>
  <si>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</si>
  <si>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</si>
  <si>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</si>
  <si>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</si>
  <si>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</si>
  <si>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</si>
  <si>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</si>
  <si>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</si>
  <si>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</si>
  <si>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</si>
  <si>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</si>
  <si>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</si>
  <si>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</si>
  <si>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</si>
  <si>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</si>
  <si>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</si>
  <si>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</si>
  <si>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</si>
  <si>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</si>
  <si>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</si>
  <si>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</si>
  <si>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</si>
  <si>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</si>
  <si>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</si>
  <si>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</si>
  <si>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</si>
  <si>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</si>
  <si>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</si>
  <si>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</si>
  <si>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</si>
  <si>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</si>
  <si>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</si>
  <si>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</si>
  <si>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</si>
  <si>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</si>
  <si>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</si>
  <si>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</si>
  <si>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</si>
  <si>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</si>
  <si>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</si>
  <si>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</si>
  <si>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</si>
  <si>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</si>
  <si>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</si>
  <si>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</si>
  <si>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</si>
  <si>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</si>
  <si>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</si>
  <si>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</si>
  <si>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</si>
  <si>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</si>
  <si>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</si>
  <si>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</si>
  <si>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</si>
  <si>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</si>
  <si>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</si>
  <si>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</si>
  <si>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</si>
  <si>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</si>
  <si>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</si>
  <si>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</si>
  <si>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</si>
  <si>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</si>
  <si>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</si>
  <si>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</si>
  <si>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</si>
  <si>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</si>
  <si>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</si>
  <si>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</si>
  <si>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</si>
  <si>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</si>
  <si>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</si>
  <si>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</si>
  <si>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</si>
  <si>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</si>
  <si>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</si>
  <si>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</si>
  <si>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</si>
  <si>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</si>
  <si>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</si>
  <si>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</si>
  <si>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</si>
  <si>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</si>
  <si>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</si>
  <si>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</si>
  <si>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</si>
  <si>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</si>
  <si>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</si>
  <si>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</si>
  <si>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</si>
  <si>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</si>
  <si>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</si>
  <si>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</si>
  <si>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</si>
  <si>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</si>
  <si>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</si>
  <si>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</si>
  <si>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</si>
  <si>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</si>
  <si>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</si>
  <si>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</si>
  <si>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</si>
  <si>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</si>
  <si>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</si>
  <si>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</si>
  <si>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</si>
  <si>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</si>
  <si>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</si>
  <si>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</si>
  <si>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</si>
  <si>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</si>
  <si>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</si>
  <si>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</si>
  <si>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</si>
  <si>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</si>
  <si>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</si>
  <si>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</si>
  <si>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</si>
  <si>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</si>
  <si>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</si>
  <si>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</si>
  <si>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</si>
  <si>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</si>
  <si>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</si>
  <si>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</si>
  <si>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</si>
  <si>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</si>
  <si>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</si>
  <si>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</si>
  <si>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</si>
  <si>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</si>
  <si>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</si>
  <si>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</si>
  <si>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</si>
  <si>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</si>
  <si>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</si>
  <si>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</si>
  <si>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</si>
  <si>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</si>
  <si>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</si>
  <si>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</si>
  <si>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</si>
  <si>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</si>
  <si>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</si>
  <si>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</si>
  <si>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</si>
  <si>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</si>
  <si>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</si>
  <si>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</si>
  <si>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</si>
  <si>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</si>
  <si>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</si>
  <si>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</si>
  <si>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</si>
  <si>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</si>
  <si>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</si>
  <si>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</si>
  <si>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</si>
  <si>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</si>
  <si>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</si>
  <si>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</si>
  <si>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</si>
  <si>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</si>
  <si>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</si>
  <si>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</si>
  <si>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</si>
  <si>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</si>
  <si>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</si>
  <si>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</si>
  <si>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</si>
  <si>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</si>
  <si>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</si>
  <si>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</si>
  <si>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</si>
  <si>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</si>
  <si>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</si>
  <si>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</si>
  <si>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</si>
  <si>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</si>
  <si>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</si>
  <si>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</si>
  <si>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</si>
  <si>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</si>
  <si>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</si>
  <si>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</si>
  <si>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</si>
  <si>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</si>
  <si>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</si>
  <si>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</si>
  <si>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</si>
  <si>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</si>
  <si>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</si>
  <si>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</si>
  <si>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</si>
  <si>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</si>
  <si>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</si>
  <si>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</si>
  <si>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</si>
  <si>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</si>
  <si>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</si>
  <si>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</si>
  <si>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</si>
  <si>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</si>
  <si>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</si>
  <si>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</si>
  <si>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</si>
  <si>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</si>
  <si>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</si>
  <si>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</si>
  <si>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</si>
  <si>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</si>
  <si>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</si>
  <si>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</si>
  <si>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</si>
  <si>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</si>
  <si>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</si>
  <si>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</si>
  <si>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</si>
  <si>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</si>
  <si>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</si>
  <si>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</si>
  <si>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</si>
  <si>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</si>
  <si>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</si>
  <si>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</si>
  <si>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</si>
  <si>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</si>
  <si>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</si>
  <si>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</si>
  <si>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</si>
  <si>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</si>
  <si>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</si>
  <si>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</si>
  <si>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</si>
  <si>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</si>
  <si>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</si>
  <si>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</si>
  <si>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</si>
  <si>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</si>
  <si>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</si>
  <si>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</si>
  <si>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</si>
  <si>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</si>
  <si>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</si>
  <si>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</si>
  <si>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</si>
  <si>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</si>
  <si>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</si>
  <si>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</si>
  <si>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</si>
  <si>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</si>
  <si>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</si>
  <si>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</si>
  <si>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</si>
  <si>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</si>
  <si>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</si>
  <si>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</si>
  <si>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</si>
  <si>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</si>
  <si>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</si>
  <si>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</si>
  <si>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</si>
  <si>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</si>
  <si>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</si>
  <si>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</si>
  <si>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</si>
  <si>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</si>
  <si>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</si>
  <si>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</si>
  <si>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</si>
  <si>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</si>
  <si>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</si>
  <si>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</si>
  <si>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</si>
  <si>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</si>
  <si>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</si>
  <si>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</si>
  <si>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</si>
  <si>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</si>
  <si>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</si>
  <si>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</si>
  <si>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</si>
  <si>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</si>
  <si>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</si>
  <si>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</si>
  <si>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</si>
  <si>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</si>
  <si>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</si>
  <si>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</si>
  <si>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</si>
  <si>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</si>
  <si>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</si>
  <si>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</si>
  <si>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</si>
  <si>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</si>
  <si>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</si>
  <si>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</si>
  <si>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</si>
  <si>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</si>
  <si>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</si>
  <si>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</si>
  <si>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</si>
  <si>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</si>
  <si>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</si>
  <si>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</si>
  <si>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</si>
  <si>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</si>
  <si>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</si>
  <si>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</si>
  <si>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</si>
  <si>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</si>
  <si>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</si>
  <si>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</si>
  <si>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</si>
  <si>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</si>
  <si>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</si>
  <si>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</si>
  <si>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</si>
  <si>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</si>
  <si>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</si>
  <si>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</si>
  <si>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</si>
  <si>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</si>
  <si>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</si>
  <si>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</si>
  <si>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</si>
  <si>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</si>
  <si>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</si>
  <si>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</si>
  <si>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</si>
  <si>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</si>
  <si>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</si>
  <si>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</si>
  <si>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</si>
  <si>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</si>
  <si>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</si>
  <si>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</si>
  <si>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</si>
  <si>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</si>
  <si>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</si>
  <si>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</si>
  <si>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</si>
  <si>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</si>
  <si>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</si>
  <si>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</si>
  <si>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</si>
  <si>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</si>
  <si>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</si>
  <si>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</si>
  <si>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</si>
  <si>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</si>
  <si>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</si>
  <si>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</si>
  <si>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</si>
  <si>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</si>
  <si>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</si>
  <si>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</si>
  <si>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</si>
  <si>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</si>
  <si>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</si>
  <si>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</si>
  <si>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</si>
  <si>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</si>
  <si>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</si>
  <si>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</si>
  <si>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</si>
  <si>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</si>
  <si>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</si>
  <si>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</si>
  <si>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</si>
  <si>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</si>
  <si>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</si>
  <si>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</si>
  <si>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</si>
  <si>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</si>
  <si>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</si>
  <si>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</si>
  <si>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</si>
  <si>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</si>
  <si>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</si>
  <si>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</si>
  <si>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</si>
  <si>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</si>
  <si>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</si>
  <si>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</si>
  <si>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</si>
  <si>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</si>
  <si>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</si>
  <si>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</si>
  <si>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</si>
  <si>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</si>
  <si>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</si>
  <si>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</si>
  <si>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</si>
  <si>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</si>
  <si>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</si>
  <si>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</si>
  <si>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</si>
  <si>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</si>
  <si>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</si>
  <si>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</si>
  <si>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</si>
  <si>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</si>
  <si>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</si>
  <si>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</si>
  <si>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</si>
  <si>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</si>
  <si>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</si>
  <si>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</si>
  <si>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</si>
  <si>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</si>
  <si>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</si>
  <si>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</si>
  <si>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</si>
  <si>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</si>
  <si>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</si>
  <si>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</si>
  <si>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</si>
  <si>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</si>
  <si>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</si>
  <si>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</si>
  <si>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</si>
  <si>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</si>
  <si>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</si>
  <si>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</si>
  <si>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</si>
  <si>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</si>
  <si>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</si>
  <si>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</si>
  <si>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</si>
  <si>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</si>
  <si>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</si>
  <si>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</si>
  <si>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</si>
  <si>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</si>
  <si>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</si>
  <si>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</si>
  <si>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</si>
  <si>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</si>
  <si>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</si>
  <si>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</si>
  <si>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</si>
  <si>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</si>
  <si>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</si>
  <si>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</si>
  <si>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</si>
  <si>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</si>
  <si>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</si>
  <si>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</si>
  <si>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</si>
  <si>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</si>
  <si>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</si>
  <si>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</si>
  <si>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</si>
  <si>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</si>
  <si>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</si>
  <si>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</si>
  <si>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</si>
  <si>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</si>
  <si>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</si>
  <si>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</si>
  <si>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</si>
  <si>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</si>
  <si>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</si>
  <si>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</si>
  <si>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</si>
  <si>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</si>
  <si>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</si>
  <si>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</si>
  <si>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</si>
  <si>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</si>
  <si>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</si>
  <si>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</si>
  <si>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</si>
  <si>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</si>
  <si>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</si>
  <si>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</si>
  <si>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</si>
  <si>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</si>
  <si>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</si>
  <si>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</si>
  <si>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</si>
  <si>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</si>
  <si>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</si>
  <si>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</si>
  <si>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</si>
  <si>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</si>
  <si>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</si>
  <si>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</si>
  <si>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</si>
  <si>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</si>
  <si>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</si>
  <si>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</si>
  <si>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</si>
  <si>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</si>
  <si>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</si>
  <si>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</si>
  <si>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</si>
  <si>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</si>
  <si>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</si>
  <si>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</si>
  <si>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</si>
  <si>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</si>
  <si>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</si>
  <si>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</si>
  <si>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</si>
  <si>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</si>
  <si>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</si>
  <si>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</si>
  <si>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</si>
  <si>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</si>
  <si>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</si>
  <si>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</si>
  <si>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</si>
  <si>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</si>
  <si>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</si>
  <si>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</si>
  <si>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</si>
  <si>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</si>
  <si>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</si>
  <si>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</si>
  <si>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</si>
  <si>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</si>
  <si>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</si>
  <si>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</si>
  <si>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</si>
  <si>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</si>
  <si>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</si>
  <si>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</si>
  <si>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</si>
  <si>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</si>
  <si>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</si>
  <si>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</si>
  <si>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</si>
  <si>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</si>
  <si>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</si>
  <si>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</si>
  <si>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</si>
  <si>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</si>
  <si>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</si>
  <si>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</si>
  <si>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</si>
  <si>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</si>
  <si>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</si>
  <si>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</si>
  <si>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</si>
  <si>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</si>
  <si>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</si>
  <si>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</si>
  <si>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</si>
  <si>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</si>
  <si>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</si>
  <si>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</si>
  <si>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</si>
  <si>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</si>
  <si>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</si>
  <si>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</si>
  <si>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</si>
  <si>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</si>
  <si>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</si>
  <si>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</si>
  <si>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</si>
  <si>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</si>
  <si>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</si>
  <si>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</si>
  <si>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</si>
  <si>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</si>
  <si>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</si>
  <si>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</si>
  <si>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</si>
  <si>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</si>
  <si>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</si>
  <si>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</si>
  <si>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</si>
  <si>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</si>
  <si>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</si>
  <si>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</si>
  <si>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</si>
  <si>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</si>
  <si>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</si>
  <si>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</si>
  <si>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</si>
  <si>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</si>
  <si>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</si>
  <si>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</si>
  <si>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</si>
  <si>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</si>
  <si>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</si>
  <si>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</si>
  <si>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</si>
  <si>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</si>
  <si>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</si>
  <si>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</si>
  <si>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</si>
  <si>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</si>
  <si>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</si>
  <si>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</si>
  <si>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</si>
  <si>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</si>
  <si>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</si>
  <si>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</si>
  <si>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</si>
  <si>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</si>
  <si>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</si>
  <si>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</si>
  <si>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</si>
  <si>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</si>
  <si>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</si>
  <si>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</si>
  <si>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</si>
  <si>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</si>
  <si>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</si>
  <si>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</si>
  <si>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</si>
  <si>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</si>
  <si>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</si>
  <si>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</si>
  <si>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</si>
  <si>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</si>
  <si>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</si>
  <si>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</si>
  <si>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</si>
  <si>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</si>
  <si>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</si>
  <si>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</si>
  <si>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</si>
  <si>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</si>
  <si>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</si>
  <si>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</si>
  <si>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</si>
  <si>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</si>
  <si>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</si>
  <si>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</si>
  <si>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</si>
  <si>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</si>
  <si>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</si>
  <si>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</si>
  <si>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</si>
  <si>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</si>
  <si>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</si>
  <si>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</si>
  <si>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</si>
  <si>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</si>
  <si>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</si>
  <si>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</si>
  <si>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</si>
  <si>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</si>
  <si>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</si>
  <si>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</si>
  <si>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</si>
  <si>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</si>
  <si>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</si>
  <si>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</si>
  <si>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</si>
  <si>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</si>
  <si>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</si>
  <si>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</si>
  <si>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</si>
  <si>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</si>
  <si>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</si>
  <si>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</si>
  <si>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</si>
  <si>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</si>
  <si>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</si>
  <si>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</si>
  <si>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</si>
  <si>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</si>
  <si>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</si>
  <si>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</si>
  <si>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</si>
  <si>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</si>
  <si>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</si>
  <si>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</si>
  <si>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</si>
  <si>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</si>
  <si>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</si>
  <si>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</si>
  <si>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</si>
  <si>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CLARKSVILLE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</si>
</sst>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30" zoomScaleNormal="130" workbookViewId="0">
      <pane xSplit="5" ySplit="3" topLeftCell="F644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103</v>
      </c>
      <c r="C2" s="21">
        <v>103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52999.05+226.82</f>
        <v>53225.87</v>
      </c>
      <c r="G9" s="18"/>
      <c r="H9" s="18"/>
      <c r="I9" s="18"/>
      <c r="J9" s="67">
        <f>SUM(I439)</f>
        <v>112860.5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53225.87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112860.5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112860.49999999999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40249.18+484469.1-471492.41</f>
        <v>53225.870000000054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53225.870000000054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112860.49999999999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53225.870000000054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112860.49999999999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323497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323497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35.04</v>
      </c>
      <c r="G96" s="18"/>
      <c r="H96" s="18"/>
      <c r="I96" s="18"/>
      <c r="J96" s="18">
        <v>731.76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35.04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731.76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323532.03999999998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731.76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60638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100153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160791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160791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146.06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146.06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146.06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484469.1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731.76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259233.8</v>
      </c>
      <c r="I197" s="18"/>
      <c r="J197" s="18"/>
      <c r="K197" s="18"/>
      <c r="L197" s="19">
        <f>SUM(F197:K197)</f>
        <v>259233.8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>
        <v>11462.58</v>
      </c>
      <c r="I198" s="18"/>
      <c r="J198" s="18"/>
      <c r="K198" s="18"/>
      <c r="L198" s="19">
        <f>SUM(F198:K198)</f>
        <v>11462.58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>
        <v>4275.08</v>
      </c>
      <c r="I202" s="18"/>
      <c r="J202" s="18"/>
      <c r="K202" s="18"/>
      <c r="L202" s="19">
        <f t="shared" ref="L202:L208" si="0">SUM(F202:K202)</f>
        <v>4275.08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1950</v>
      </c>
      <c r="G204" s="18">
        <v>153.29</v>
      </c>
      <c r="H204" s="18">
        <f>16403+909.53</f>
        <v>17312.53</v>
      </c>
      <c r="I204" s="18"/>
      <c r="J204" s="18"/>
      <c r="K204" s="18">
        <v>1095.31</v>
      </c>
      <c r="L204" s="19">
        <f t="shared" si="0"/>
        <v>20511.13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26000</v>
      </c>
      <c r="I208" s="18"/>
      <c r="J208" s="18"/>
      <c r="K208" s="18"/>
      <c r="L208" s="19">
        <f t="shared" si="0"/>
        <v>26000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1950</v>
      </c>
      <c r="G211" s="41">
        <f t="shared" si="1"/>
        <v>153.29</v>
      </c>
      <c r="H211" s="41">
        <f t="shared" si="1"/>
        <v>318283.99</v>
      </c>
      <c r="I211" s="41">
        <f t="shared" si="1"/>
        <v>0</v>
      </c>
      <c r="J211" s="41">
        <f t="shared" si="1"/>
        <v>0</v>
      </c>
      <c r="K211" s="41">
        <f t="shared" si="1"/>
        <v>1095.31</v>
      </c>
      <c r="L211" s="41">
        <f t="shared" si="1"/>
        <v>321482.59000000003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125951.34</v>
      </c>
      <c r="I233" s="18"/>
      <c r="J233" s="18"/>
      <c r="K233" s="18"/>
      <c r="L233" s="19">
        <f>SUM(F233:K233)</f>
        <v>125951.34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1050</v>
      </c>
      <c r="G240" s="18">
        <v>82.33</v>
      </c>
      <c r="H240" s="18">
        <f>7999.8+447.97</f>
        <v>8447.77</v>
      </c>
      <c r="I240" s="18"/>
      <c r="J240" s="18"/>
      <c r="K240" s="18">
        <v>478.38</v>
      </c>
      <c r="L240" s="19">
        <f t="shared" si="4"/>
        <v>10058.48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14000</v>
      </c>
      <c r="I244" s="18"/>
      <c r="J244" s="18"/>
      <c r="K244" s="18"/>
      <c r="L244" s="19">
        <f t="shared" si="4"/>
        <v>14000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1050</v>
      </c>
      <c r="G247" s="41">
        <f t="shared" si="5"/>
        <v>82.33</v>
      </c>
      <c r="H247" s="41">
        <f t="shared" si="5"/>
        <v>148399.10999999999</v>
      </c>
      <c r="I247" s="41">
        <f t="shared" si="5"/>
        <v>0</v>
      </c>
      <c r="J247" s="41">
        <f t="shared" si="5"/>
        <v>0</v>
      </c>
      <c r="K247" s="41">
        <f t="shared" si="5"/>
        <v>478.38</v>
      </c>
      <c r="L247" s="41">
        <f t="shared" si="5"/>
        <v>150009.82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3000</v>
      </c>
      <c r="G257" s="41">
        <f t="shared" si="8"/>
        <v>235.62</v>
      </c>
      <c r="H257" s="41">
        <f t="shared" si="8"/>
        <v>466683.1</v>
      </c>
      <c r="I257" s="41">
        <f t="shared" si="8"/>
        <v>0</v>
      </c>
      <c r="J257" s="41">
        <f t="shared" si="8"/>
        <v>0</v>
      </c>
      <c r="K257" s="41">
        <f t="shared" si="8"/>
        <v>1573.69</v>
      </c>
      <c r="L257" s="41">
        <f t="shared" si="8"/>
        <v>471492.41000000003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3000</v>
      </c>
      <c r="G271" s="42">
        <f t="shared" si="11"/>
        <v>235.62</v>
      </c>
      <c r="H271" s="42">
        <f t="shared" si="11"/>
        <v>466683.1</v>
      </c>
      <c r="I271" s="42">
        <f t="shared" si="11"/>
        <v>0</v>
      </c>
      <c r="J271" s="42">
        <f t="shared" si="11"/>
        <v>0</v>
      </c>
      <c r="K271" s="42">
        <f t="shared" si="11"/>
        <v>1573.69</v>
      </c>
      <c r="L271" s="42">
        <f t="shared" si="11"/>
        <v>471492.41000000003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731.76</v>
      </c>
      <c r="I398" s="18"/>
      <c r="J398" s="24" t="s">
        <v>289</v>
      </c>
      <c r="K398" s="24" t="s">
        <v>289</v>
      </c>
      <c r="L398" s="56">
        <f t="shared" si="26"/>
        <v>731.76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731.76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731.76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731.76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731.76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112860.5</v>
      </c>
      <c r="H439" s="18"/>
      <c r="I439" s="56">
        <f t="shared" ref="I439:I445" si="33">SUM(F439:H439)</f>
        <v>112860.5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112860.5</v>
      </c>
      <c r="H446" s="13">
        <f>SUM(H439:H445)</f>
        <v>0</v>
      </c>
      <c r="I446" s="13">
        <f>SUM(I439:I445)</f>
        <v>112860.5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111337.54+791.2+731.76</f>
        <v>112860.49999999999</v>
      </c>
      <c r="H459" s="18"/>
      <c r="I459" s="56">
        <f t="shared" si="34"/>
        <v>112860.49999999999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112860.49999999999</v>
      </c>
      <c r="H460" s="83">
        <f>SUM(H454:H459)</f>
        <v>0</v>
      </c>
      <c r="I460" s="83">
        <f>SUM(I454:I459)</f>
        <v>112860.49999999999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112860.49999999999</v>
      </c>
      <c r="H461" s="42">
        <f>H452+H460</f>
        <v>0</v>
      </c>
      <c r="I461" s="42">
        <f>I452+I460</f>
        <v>112860.49999999999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40249.18</v>
      </c>
      <c r="G465" s="18"/>
      <c r="H465" s="18"/>
      <c r="I465" s="18"/>
      <c r="J465" s="18">
        <v>112128.74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485200.86-731.76</f>
        <v>484469.1</v>
      </c>
      <c r="G468" s="18"/>
      <c r="H468" s="18"/>
      <c r="I468" s="18"/>
      <c r="J468" s="18">
        <v>731.76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484469.1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731.76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471492.41</v>
      </c>
      <c r="G472" s="18"/>
      <c r="H472" s="18"/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471492.41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53225.870000000054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112860.5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>
        <v>11462.58</v>
      </c>
      <c r="I521" s="18"/>
      <c r="J521" s="18"/>
      <c r="K521" s="18"/>
      <c r="L521" s="88">
        <f>SUM(F521:K521)</f>
        <v>11462.58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11462.58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11462.58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2412.33+530</f>
        <v>2942.33</v>
      </c>
      <c r="I526" s="18"/>
      <c r="J526" s="18"/>
      <c r="K526" s="18"/>
      <c r="L526" s="88">
        <f>SUM(F526:K526)</f>
        <v>2942.33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530</v>
      </c>
      <c r="I528" s="18"/>
      <c r="J528" s="18"/>
      <c r="K528" s="18"/>
      <c r="L528" s="88">
        <f>SUM(F528:K528)</f>
        <v>530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3472.33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3472.33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765</v>
      </c>
      <c r="I531" s="18"/>
      <c r="J531" s="18"/>
      <c r="K531" s="18"/>
      <c r="L531" s="88">
        <f>SUM(F531:K531)</f>
        <v>765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765</v>
      </c>
      <c r="I533" s="18"/>
      <c r="J533" s="18"/>
      <c r="K533" s="18"/>
      <c r="L533" s="88">
        <f>SUM(F533:K533)</f>
        <v>765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1530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1530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16464.91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16464.91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11462.58</v>
      </c>
      <c r="G549" s="87">
        <f>L526</f>
        <v>2942.33</v>
      </c>
      <c r="H549" s="87">
        <f>L531</f>
        <v>765</v>
      </c>
      <c r="I549" s="87">
        <f>L536</f>
        <v>0</v>
      </c>
      <c r="J549" s="87">
        <f>L541</f>
        <v>0</v>
      </c>
      <c r="K549" s="87">
        <f>SUM(F549:J549)</f>
        <v>15169.91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530</v>
      </c>
      <c r="H551" s="87">
        <f>L533</f>
        <v>765</v>
      </c>
      <c r="I551" s="87">
        <f>L538</f>
        <v>0</v>
      </c>
      <c r="J551" s="87">
        <f>L543</f>
        <v>0</v>
      </c>
      <c r="K551" s="87">
        <f>SUM(F551:J551)</f>
        <v>1295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11462.58</v>
      </c>
      <c r="G552" s="89">
        <f t="shared" si="42"/>
        <v>3472.33</v>
      </c>
      <c r="H552" s="89">
        <f t="shared" si="42"/>
        <v>1530</v>
      </c>
      <c r="I552" s="89">
        <f t="shared" si="42"/>
        <v>0</v>
      </c>
      <c r="J552" s="89">
        <f t="shared" si="42"/>
        <v>0</v>
      </c>
      <c r="K552" s="89">
        <f t="shared" si="42"/>
        <v>16464.91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245233.8</v>
      </c>
      <c r="G575" s="18"/>
      <c r="H575" s="18">
        <v>93951.34</v>
      </c>
      <c r="I575" s="87">
        <f>SUM(F575:H575)</f>
        <v>339185.14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14000</v>
      </c>
      <c r="G576" s="18"/>
      <c r="H576" s="18">
        <v>32000</v>
      </c>
      <c r="I576" s="87">
        <f t="shared" ref="I576:I587" si="47">SUM(F576:H576)</f>
        <v>46000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26000</v>
      </c>
      <c r="I591" s="18"/>
      <c r="J591" s="18">
        <v>14000</v>
      </c>
      <c r="K591" s="104">
        <f t="shared" ref="K591:K597" si="48">SUM(H591:J591)</f>
        <v>40000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26000</v>
      </c>
      <c r="I598" s="108">
        <f>SUM(I591:I597)</f>
        <v>0</v>
      </c>
      <c r="J598" s="108">
        <f>SUM(J591:J597)</f>
        <v>14000</v>
      </c>
      <c r="K598" s="108">
        <f>SUM(K591:K597)</f>
        <v>40000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53225.87</v>
      </c>
      <c r="H617" s="109">
        <f>SUM(F52)</f>
        <v>53225.870000000054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112860.5</v>
      </c>
      <c r="H621" s="109">
        <f>SUM(J52)</f>
        <v>112860.49999999999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53225.870000000054</v>
      </c>
      <c r="H622" s="109">
        <f>F476</f>
        <v>53225.870000000054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112860.49999999999</v>
      </c>
      <c r="H626" s="109">
        <f>J476</f>
        <v>112860.5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484469.1</v>
      </c>
      <c r="H627" s="104">
        <f>SUM(F468)</f>
        <v>484469.1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731.76</v>
      </c>
      <c r="H631" s="104">
        <f>SUM(J468)</f>
        <v>731.76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471492.41000000003</v>
      </c>
      <c r="H632" s="104">
        <f>SUM(F472)</f>
        <v>471492.41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731.76</v>
      </c>
      <c r="H637" s="164">
        <f>SUM(J468)</f>
        <v>731.76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112860.5</v>
      </c>
      <c r="H640" s="104">
        <f>SUM(G461)</f>
        <v>112860.49999999999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112860.5</v>
      </c>
      <c r="H642" s="104">
        <f>SUM(I461)</f>
        <v>112860.49999999999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731.76</v>
      </c>
      <c r="H644" s="104">
        <f>H408</f>
        <v>731.76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731.76</v>
      </c>
      <c r="H646" s="104">
        <f>L408</f>
        <v>731.76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40000</v>
      </c>
      <c r="H647" s="104">
        <f>L208+L226+L244</f>
        <v>40000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26000</v>
      </c>
      <c r="H649" s="104">
        <f>H598</f>
        <v>26000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14000</v>
      </c>
      <c r="H651" s="104">
        <f>J598</f>
        <v>14000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321482.59000000003</v>
      </c>
      <c r="G660" s="19">
        <f>(L229+L309+L359)</f>
        <v>0</v>
      </c>
      <c r="H660" s="19">
        <f>(L247+L328+L360)</f>
        <v>150009.82</v>
      </c>
      <c r="I660" s="19">
        <f>SUM(F660:H660)</f>
        <v>471492.41000000003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26000</v>
      </c>
      <c r="G662" s="19">
        <f>(L226+L306)-(J226+J306)</f>
        <v>0</v>
      </c>
      <c r="H662" s="19">
        <f>(L244+L325)-(J244+J325)</f>
        <v>14000</v>
      </c>
      <c r="I662" s="19">
        <f>SUM(F662:H662)</f>
        <v>40000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259233.8</v>
      </c>
      <c r="G663" s="199">
        <f>SUM(G575:G587)+SUM(I602:I604)+L612</f>
        <v>0</v>
      </c>
      <c r="H663" s="199">
        <f>SUM(H575:H587)+SUM(J602:J604)+L613</f>
        <v>125951.34</v>
      </c>
      <c r="I663" s="19">
        <f>SUM(F663:H663)</f>
        <v>385185.14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36248.790000000037</v>
      </c>
      <c r="G664" s="19">
        <f>G660-SUM(G661:G663)</f>
        <v>0</v>
      </c>
      <c r="H664" s="19">
        <f>H660-SUM(H661:H663)</f>
        <v>10058.48000000001</v>
      </c>
      <c r="I664" s="19">
        <f>I660-SUM(I661:I663)</f>
        <v>46307.270000000019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-36248.79</v>
      </c>
      <c r="G669" s="18"/>
      <c r="H669" s="18">
        <v>-10058.48</v>
      </c>
      <c r="I669" s="19">
        <f>SUM(F669:H669)</f>
        <v>-46307.270000000004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CLARKSVILLE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CLARKSVILLE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396647.72</v>
      </c>
      <c r="D5" s="20">
        <f>SUM('DOE25'!L197:L200)+SUM('DOE25'!L215:L218)+SUM('DOE25'!L233:L236)-F5-G5</f>
        <v>396647.72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4275.08</v>
      </c>
      <c r="D6" s="20">
        <f>'DOE25'!L202+'DOE25'!L220+'DOE25'!L238-F6-G6</f>
        <v>4275.08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15349.810000000001</v>
      </c>
      <c r="D8" s="243"/>
      <c r="E8" s="20">
        <f>'DOE25'!L204+'DOE25'!L222+'DOE25'!L240-F8-G8-D9-D11</f>
        <v>13776.12</v>
      </c>
      <c r="F8" s="255">
        <f>'DOE25'!J204+'DOE25'!J222+'DOE25'!J240</f>
        <v>0</v>
      </c>
      <c r="G8" s="53">
        <f>'DOE25'!K204+'DOE25'!K222+'DOE25'!K240</f>
        <v>1573.69</v>
      </c>
      <c r="H8" s="259"/>
    </row>
    <row r="9" spans="1:9" x14ac:dyDescent="0.2">
      <c r="A9" s="32">
        <v>2310</v>
      </c>
      <c r="B9" t="s">
        <v>818</v>
      </c>
      <c r="C9" s="245">
        <f t="shared" si="0"/>
        <v>6327.81</v>
      </c>
      <c r="D9" s="244">
        <v>6327.81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215.3</v>
      </c>
      <c r="D10" s="243"/>
      <c r="E10" s="244">
        <v>215.3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8891.99</v>
      </c>
      <c r="D11" s="244">
        <v>8891.99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40000</v>
      </c>
      <c r="D15" s="20">
        <f>'DOE25'!L208+'DOE25'!L226+'DOE25'!L244-F15-G15</f>
        <v>40000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456142.6</v>
      </c>
      <c r="E33" s="246">
        <f>SUM(E5:E31)</f>
        <v>13991.42</v>
      </c>
      <c r="F33" s="246">
        <f>SUM(F5:F31)</f>
        <v>0</v>
      </c>
      <c r="G33" s="246">
        <f>SUM(G5:G31)</f>
        <v>1573.69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13991.42</v>
      </c>
      <c r="E35" s="249"/>
    </row>
    <row r="36" spans="2:8" ht="12" thickTop="1" x14ac:dyDescent="0.2">
      <c r="B36" t="s">
        <v>815</v>
      </c>
      <c r="D36" s="20">
        <f>D33</f>
        <v>456142.6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CLARKSVILLE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53225.87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112860.5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53225.87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112860.5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112860.49999999999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53225.870000000054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53225.870000000054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112860.49999999999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53225.870000000054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112860.49999999999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323497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35.04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731.76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35.04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731.76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323532.03999999998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731.76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60638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100153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160791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160791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146.06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146.06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484469.1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731.76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385185.14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11462.58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396647.72000000003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4275.08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30569.61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40000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74844.69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731.76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-731.76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471492.41000000003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CLARKSVILLE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385185</v>
      </c>
      <c r="D10" s="182">
        <f>ROUND((C10/$C$28)*100,1)</f>
        <v>81.7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11463</v>
      </c>
      <c r="D11" s="182">
        <f>ROUND((C11/$C$28)*100,1)</f>
        <v>2.4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4275</v>
      </c>
      <c r="D15" s="182">
        <f t="shared" ref="D15:D27" si="0">ROUND((C15/$C$28)*100,1)</f>
        <v>0.9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30570</v>
      </c>
      <c r="D17" s="182">
        <f t="shared" si="0"/>
        <v>6.5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40000</v>
      </c>
      <c r="D21" s="182">
        <f t="shared" si="0"/>
        <v>8.5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471493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471493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323497</v>
      </c>
      <c r="D35" s="182">
        <f t="shared" ref="D35:D40" si="1">ROUND((C35/$C$41)*100,1)</f>
        <v>66.7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766.79999999998836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160791</v>
      </c>
      <c r="D37" s="182">
        <f t="shared" si="1"/>
        <v>33.1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146</v>
      </c>
      <c r="D39" s="182">
        <f t="shared" si="1"/>
        <v>0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485200.8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CLARKSVILLE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2016-09-29T11:50:33Z</cp:lastPrinted>
  <dcterms:created xsi:type="dcterms:W3CDTF">1997-12-04T19:04:30Z</dcterms:created>
  <dcterms:modified xsi:type="dcterms:W3CDTF">2016-09-29T11:52:08Z</dcterms:modified>
</cp:coreProperties>
</file>